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980" firstSheet="0" activeTab="11"/>
  </bookViews>
  <sheets>
    <sheet name="PE" sheetId="1" state="visible" r:id="rId2"/>
    <sheet name="PL" sheetId="2" state="visible" r:id="rId3"/>
    <sheet name="PJ" sheetId="3" state="visible" r:id="rId4"/>
    <sheet name="TCP" sheetId="4" state="visible" r:id="rId5"/>
    <sheet name="Infuetur" sheetId="5" state="visible" r:id="rId6"/>
    <sheet name="DPV" sheetId="6" state="visible" r:id="rId7"/>
    <sheet name="IPV" sheetId="7" state="visible" r:id="rId8"/>
    <sheet name="Caja Prevision TDF" sheetId="8" state="visible" r:id="rId9"/>
    <sheet name="Caja Policia" sheetId="9" state="visible" r:id="rId10"/>
    <sheet name="DPOSS" sheetId="10" state="visible" r:id="rId11"/>
    <sheet name="DPE" sheetId="11" state="visible" r:id="rId12"/>
    <sheet name="DPP" sheetId="12" state="visible" r:id="rId13"/>
  </sheets>
  <definedNames>
    <definedName function="false" hidden="false" localSheetId="8" name="_xlnm.Print_Area" vbProcedure="false">'Caja Policia'!$A$2:$P$22</definedName>
    <definedName function="false" hidden="false" localSheetId="7" name="_xlnm.Print_Area" vbProcedure="false">'Caja Prevision TDF'!$A$2:$P$22</definedName>
    <definedName function="false" hidden="false" localSheetId="10" name="_xlnm.Print_Area" vbProcedure="false">DPE!$A$2:$P$32</definedName>
    <definedName function="false" hidden="false" localSheetId="9" name="_xlnm.Print_Area" vbProcedure="false">DPOSS!$A$2:$P$56</definedName>
    <definedName function="false" hidden="false" localSheetId="11" name="_xlnm.Print_Area" vbProcedure="false">DPP!$A$2:$P$31</definedName>
    <definedName function="false" hidden="false" localSheetId="5" name="_xlnm.Print_Area" vbProcedure="false">DPV!$A$2:$P$29</definedName>
    <definedName function="false" hidden="false" localSheetId="4" name="_xlnm.Print_Area" vbProcedure="false">Infuetur!$A$2:$P$25</definedName>
    <definedName function="false" hidden="false" localSheetId="6" name="_xlnm.Print_Area" vbProcedure="false">IPV!$A$2:$P$91</definedName>
    <definedName function="false" hidden="false" localSheetId="6" name="_xlnm.Print_Titles" vbProcedure="false">IPV!$2:$18</definedName>
    <definedName function="false" hidden="false" localSheetId="2" name="_xlnm.Print_Area" vbProcedure="false">PJ!$A$2:$P$36</definedName>
    <definedName function="false" hidden="false" localSheetId="1" name="_xlnm.Print_Area" vbProcedure="false">PL!$A$2:$P$21</definedName>
    <definedName function="false" hidden="false" localSheetId="3" name="_xlnm.Print_Area" vbProcedure="false">TCP!$A$2:$P$20</definedName>
    <definedName function="false" hidden="false" name="Excel_BuiltIn_Print_Area_1 1" vbProcedure="false">TCP!$A$2:$Q$53</definedName>
    <definedName function="false" hidden="false" name="Excel_BuiltIn_Print_Area_1_1" vbProcedure="false">TCP!$A$2:$Q$56</definedName>
    <definedName function="false" hidden="false" name="Excel_BuiltIn_Print_Titles_9" vbProcedure="false">IPV!$A$2:$IU$18</definedName>
    <definedName function="false" hidden="false" localSheetId="6" name="Excel_BuiltIn_Print_Titles" vbProcedure="false">IPV!$2:$18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<sst xmlns="http://schemas.openxmlformats.org/spreadsheetml/2006/main" count="1745" uniqueCount="374">
  <si>
    <t xml:space="preserve">PROGRAMACIÓN FÍSICA Y FINANCIERA</t>
  </si>
  <si>
    <t xml:space="preserve">DE LOS PROYECTOS DE INVERSIÓN U OBRAS – PODER EJECUTIVO</t>
  </si>
  <si>
    <t xml:space="preserve">Fecha</t>
  </si>
  <si>
    <t xml:space="preserve">ADJUDICACION</t>
  </si>
  <si>
    <t xml:space="preserve">Programación Financiera</t>
  </si>
  <si>
    <t xml:space="preserve">Fuente de</t>
  </si>
  <si>
    <t xml:space="preserve">Código</t>
  </si>
  <si>
    <t xml:space="preserve">Ubicación</t>
  </si>
  <si>
    <t xml:space="preserve">Avance</t>
  </si>
  <si>
    <t xml:space="preserve">Ejecución</t>
  </si>
  <si>
    <t xml:space="preserve">Ejecución </t>
  </si>
  <si>
    <t xml:space="preserve">Financiamiento</t>
  </si>
  <si>
    <t xml:space="preserve">Obra</t>
  </si>
  <si>
    <t xml:space="preserve">Denominación del proyecto u obra</t>
  </si>
  <si>
    <t xml:space="preserve">Inicio</t>
  </si>
  <si>
    <t xml:space="preserve">Finalización</t>
  </si>
  <si>
    <t xml:space="preserve">Contractual</t>
  </si>
  <si>
    <t xml:space="preserve">Clase</t>
  </si>
  <si>
    <t xml:space="preserve">Geográfica</t>
  </si>
  <si>
    <t xml:space="preserve">físico</t>
  </si>
  <si>
    <t xml:space="preserve">Costo Total</t>
  </si>
  <si>
    <t xml:space="preserve">acumulada al</t>
  </si>
  <si>
    <t xml:space="preserve">estimada al </t>
  </si>
  <si>
    <t xml:space="preserve">Año 2019</t>
  </si>
  <si>
    <t xml:space="preserve">Año 2020</t>
  </si>
  <si>
    <t xml:space="preserve">Resto de</t>
  </si>
  <si>
    <t xml:space="preserve">%</t>
  </si>
  <si>
    <t xml:space="preserve">los años</t>
  </si>
  <si>
    <t xml:space="preserve">(1)</t>
  </si>
  <si>
    <t xml:space="preserve">(2)</t>
  </si>
  <si>
    <t xml:space="preserve">(3)</t>
  </si>
  <si>
    <t xml:space="preserve">(4)</t>
  </si>
  <si>
    <t xml:space="preserve">(5)</t>
  </si>
  <si>
    <t xml:space="preserve">(6)</t>
  </si>
  <si>
    <t xml:space="preserve">(7)</t>
  </si>
  <si>
    <t xml:space="preserve">(8)</t>
  </si>
  <si>
    <t xml:space="preserve">(9)</t>
  </si>
  <si>
    <t xml:space="preserve">(10)</t>
  </si>
  <si>
    <t xml:space="preserve">(11)</t>
  </si>
  <si>
    <t xml:space="preserve">(12)</t>
  </si>
  <si>
    <t xml:space="preserve">(13)</t>
  </si>
  <si>
    <t xml:space="preserve">(14)</t>
  </si>
  <si>
    <t xml:space="preserve">Ley Prov 1149 – Fdo Gtia Sust</t>
  </si>
  <si>
    <t xml:space="preserve">Microestadio Ciudad de Rio Grande</t>
  </si>
  <si>
    <t xml:space="preserve">Rio Grande</t>
  </si>
  <si>
    <t xml:space="preserve">Ley Prov 1149 – Emisión de bonos</t>
  </si>
  <si>
    <t xml:space="preserve">Centro de Atencion Primaria de la Salud Andorra</t>
  </si>
  <si>
    <t xml:space="preserve">Ushuaia</t>
  </si>
  <si>
    <t xml:space="preserve">Gimnasio Esc. N° 31</t>
  </si>
  <si>
    <t xml:space="preserve">Reparación Galpón Serv. Grales. MOySP</t>
  </si>
  <si>
    <t xml:space="preserve">Alimentación de Red de Distrib. De Gas Natural B° Andorra Parte II</t>
  </si>
  <si>
    <t xml:space="preserve">Gimnasio Esc. De Policia</t>
  </si>
  <si>
    <t xml:space="preserve">Complejo Deportivo Margen Sur</t>
  </si>
  <si>
    <t xml:space="preserve">Desarrollo Costero Beagle TRAMO I</t>
  </si>
  <si>
    <t xml:space="preserve">TDF</t>
  </si>
  <si>
    <t xml:space="preserve">Desarrollo Costero Beagle TRAMO II</t>
  </si>
  <si>
    <t xml:space="preserve">Desarrollo Costero Beagle TRAMO III</t>
  </si>
  <si>
    <t xml:space="preserve">Supervisión Corredor Costero Beagle</t>
  </si>
  <si>
    <t xml:space="preserve">Desarrollo Troncal Fibra Óptica</t>
  </si>
  <si>
    <t xml:space="preserve">Reparación de Edificios Públicos</t>
  </si>
  <si>
    <t xml:space="preserve">Redeterminaciones obras Ley 1149</t>
  </si>
  <si>
    <t xml:space="preserve">Nuevo Muelle comercial Ushuaia</t>
  </si>
  <si>
    <t xml:space="preserve">TOTAL</t>
  </si>
  <si>
    <t xml:space="preserve">Adjudicación</t>
  </si>
  <si>
    <t xml:space="preserve">Ley Prov 1180</t>
  </si>
  <si>
    <t xml:space="preserve">Red de Gas - Margen Sur - Barrio Argentino RG</t>
  </si>
  <si>
    <t xml:space="preserve">Red de Gas - Margen Sur - Barrio Arraigo Sur RG</t>
  </si>
  <si>
    <t xml:space="preserve">Red de Gas - Margen Sur - Barrio Heroes de Malvinas RG</t>
  </si>
  <si>
    <t xml:space="preserve">Red de Gas - Margen Sur - Barrio 10 de Noviembre RG</t>
  </si>
  <si>
    <t xml:space="preserve">Red de Gas - Margen Sur - Barrio El Milagro RG</t>
  </si>
  <si>
    <t xml:space="preserve">Red de Gas - Margen Sur - Barrio Prov Unidas RG</t>
  </si>
  <si>
    <t xml:space="preserve">Red de Gas - Margen Sur - Barrio Fueguinos RG</t>
  </si>
  <si>
    <t xml:space="preserve">Red de Gas - Margen Sur - Barrio 22 de Julio RG</t>
  </si>
  <si>
    <t xml:space="preserve">Red de Gas - Margen Sur - Barrio Unido RG</t>
  </si>
  <si>
    <t xml:space="preserve">Red de Gas - Margen Sur - Barrio Fuerza Unida RG</t>
  </si>
  <si>
    <t xml:space="preserve">Red de Gas - Margen Sur - Barrio Miramar RG</t>
  </si>
  <si>
    <t xml:space="preserve">-</t>
  </si>
  <si>
    <t xml:space="preserve">--</t>
  </si>
  <si>
    <t xml:space="preserve">Red de Gas - Margen Sur - Barrio 15 de Octubre RG</t>
  </si>
  <si>
    <t xml:space="preserve">Ampliacion y Ref edif. Min de Trabajo</t>
  </si>
  <si>
    <t xml:space="preserve">Ley Prov 1235</t>
  </si>
  <si>
    <t xml:space="preserve">Construción de SUM Jardin N° 11 Chepachen</t>
  </si>
  <si>
    <t xml:space="preserve">Ampliación CAAD (SUM y baños)</t>
  </si>
  <si>
    <t xml:space="preserve">Ampliación Esc. N° 12</t>
  </si>
  <si>
    <t xml:space="preserve">Ampliación Esc. N° 20</t>
  </si>
  <si>
    <t xml:space="preserve">Ampliación Esc. Alicia Moreau de Justo</t>
  </si>
  <si>
    <t xml:space="preserve">Remodelación Esc. Prov. Manuel Belgrano</t>
  </si>
  <si>
    <t xml:space="preserve">Ampliación Esc. Especial</t>
  </si>
  <si>
    <t xml:space="preserve">Tolhuin</t>
  </si>
  <si>
    <t xml:space="preserve">Ampliación Jardin N° 27</t>
  </si>
  <si>
    <t xml:space="preserve">Aulas Esc. Olga. B. de Arko</t>
  </si>
  <si>
    <t xml:space="preserve">Renovación Calderas y calefacción Jardin N° 06</t>
  </si>
  <si>
    <t xml:space="preserve">Ampliación Esc Piedrabuena</t>
  </si>
  <si>
    <t xml:space="preserve">Comedor y Cocina Esc. Laureano Maradona</t>
  </si>
  <si>
    <t xml:space="preserve">Construcción aulas y depósito Esc. Antártida</t>
  </si>
  <si>
    <t xml:space="preserve">Escuela Técnica Margen Sur </t>
  </si>
  <si>
    <t xml:space="preserve">Refacciones Esc N° 32</t>
  </si>
  <si>
    <t xml:space="preserve">Ampliación SUM Esc Lago Escondido</t>
  </si>
  <si>
    <t xml:space="preserve">Ampliación Esc N° 10</t>
  </si>
  <si>
    <t xml:space="preserve">SUM Esc N° 21</t>
  </si>
  <si>
    <t xml:space="preserve">Gimnasio Club Garibaldi</t>
  </si>
  <si>
    <t xml:space="preserve">Gimnasio Club de Leones</t>
  </si>
  <si>
    <t xml:space="preserve">Pavimento acceso Centro de Salud Margen Sur</t>
  </si>
  <si>
    <t xml:space="preserve">Ampliación redes de gas Ushuaia</t>
  </si>
  <si>
    <t xml:space="preserve">Ampliación redes de gas Rio Grande</t>
  </si>
  <si>
    <t xml:space="preserve">Ampliación redes de gas Tolhuin</t>
  </si>
  <si>
    <t xml:space="preserve">Adecuación estación reguladora presión de gas Margen sur </t>
  </si>
  <si>
    <t xml:space="preserve">Ampliación Proyecto Puerto Ushuaia</t>
  </si>
  <si>
    <t xml:space="preserve">Casa del futuro</t>
  </si>
  <si>
    <t xml:space="preserve">Remodelación LUCCAU</t>
  </si>
  <si>
    <t xml:space="preserve">Centro Preventivo Asistencial - Asociación Civil Reencontradonos</t>
  </si>
  <si>
    <t xml:space="preserve">PROMEBA</t>
  </si>
  <si>
    <t xml:space="preserve">Mejoramiento Sector Margen Sur, B° Arraigo Sur, infraestructura Pública, Priv. Y Nexos</t>
  </si>
  <si>
    <t xml:space="preserve">Mejoramiento Margen Sur B° Mirador y Argentino</t>
  </si>
  <si>
    <t xml:space="preserve">Mejoramiento Margen Sur Mzo 151 pc 1 a 14</t>
  </si>
  <si>
    <t xml:space="preserve">Sec de Viv y Habitat</t>
  </si>
  <si>
    <t xml:space="preserve">Equipamiento Comunitario Felipe Varela</t>
  </si>
  <si>
    <t xml:space="preserve">Red Peatonal B° Felipe Varela Sector Este</t>
  </si>
  <si>
    <t xml:space="preserve">Red Peatonal B° Felipe Varela Sector Oeste y Obras Complementarias</t>
  </si>
  <si>
    <t xml:space="preserve">Proyecto Iniciativas Comunitarias Mej Plaza Arg</t>
  </si>
  <si>
    <t xml:space="preserve">Consenso Fiscal Ley 27.429</t>
  </si>
  <si>
    <t xml:space="preserve">Mejoramiento B° Felipe Varela</t>
  </si>
  <si>
    <t xml:space="preserve">Recursos Propios</t>
  </si>
  <si>
    <t xml:space="preserve">Planta de Potabilizacion 2000 M3</t>
  </si>
  <si>
    <t xml:space="preserve">Colectora Cloacal y Planta Tratamiento de Efluentes</t>
  </si>
  <si>
    <t xml:space="preserve">Construccion Conexion Domic N° Rio Pipo y Red de 33KW</t>
  </si>
  <si>
    <t xml:space="preserve">Reparación Turbogenerador TG4</t>
  </si>
  <si>
    <t xml:space="preserve">Redeterminaciones Fideicomiso Austral</t>
  </si>
  <si>
    <t xml:space="preserve">Ampliación Capacidad transp de gas - Sector Margen Sur</t>
  </si>
  <si>
    <t xml:space="preserve">Red domiciliaria agua y cloaca</t>
  </si>
  <si>
    <t xml:space="preserve">Red Troncal Media Tension y Set 33/13KW Andorra</t>
  </si>
  <si>
    <t xml:space="preserve">Red gas natural Andorra</t>
  </si>
  <si>
    <t xml:space="preserve">Ampliacion capacidad de transp gas sist fueguino 2015 R2 y R3</t>
  </si>
  <si>
    <t xml:space="preserve">Hospital Regional Ushuaia- 1° etapa</t>
  </si>
  <si>
    <t xml:space="preserve">Vinculación Gasoducto San Martín - Fueguino y Plantas Compresoras</t>
  </si>
  <si>
    <t xml:space="preserve">Parque Eolico 6MW</t>
  </si>
  <si>
    <t xml:space="preserve">Urbanización Pavimentacion Rio Pipo</t>
  </si>
  <si>
    <t xml:space="preserve">Construcción Gim. Maria Aux</t>
  </si>
  <si>
    <t xml:space="preserve">Refacciones de la Esc. Sup. De Policia</t>
  </si>
  <si>
    <t xml:space="preserve">Reacondicionamiento edif. Div. Adm. Policia</t>
  </si>
  <si>
    <t xml:space="preserve">Reacondicionamiento Destacamento Pol. Menendez</t>
  </si>
  <si>
    <t xml:space="preserve">Reacondicionamiento edif. Central de Comunic</t>
  </si>
  <si>
    <t xml:space="preserve">Refacciones Destacamento Lago Escondido</t>
  </si>
  <si>
    <t xml:space="preserve">Construcción Nuevo Edif. Central de Comunic</t>
  </si>
  <si>
    <t xml:space="preserve">Refacción Destacamento Policial Ctrl de Ruta</t>
  </si>
  <si>
    <t xml:space="preserve">Reacondicionamiento Edif. Dir. Gral de Investigaciones Criminales</t>
  </si>
  <si>
    <t xml:space="preserve">Acondicionamiento de Poligono y Centro de Adiestramiento Policial</t>
  </si>
  <si>
    <t xml:space="preserve">Fondo Federal Solidario Dec Nac 206/09</t>
  </si>
  <si>
    <t xml:space="preserve">Redeterminación de precios obras TDF</t>
  </si>
  <si>
    <t xml:space="preserve">Mantenimiento de oficinas gubernamentales</t>
  </si>
  <si>
    <t xml:space="preserve">Mejora Infraestructura sanitaria</t>
  </si>
  <si>
    <t xml:space="preserve">Mantener la inf centros inf, hogares inf, y 3ra edad</t>
  </si>
  <si>
    <t xml:space="preserve">Desarrollar Inf de vivienda penal</t>
  </si>
  <si>
    <t xml:space="preserve">Fondo Financ Serv Soc</t>
  </si>
  <si>
    <t xml:space="preserve">Mantenimiento de Infraestructura Escolar</t>
  </si>
  <si>
    <t xml:space="preserve">Transf de Empresas Privadas. Acuerdo YPF</t>
  </si>
  <si>
    <t xml:space="preserve">Centro de Atención de Salud Segundo Nivel Rio Grande</t>
  </si>
  <si>
    <t xml:space="preserve">Convenio de colaboración Min Planif Fed. Plan más cerca, más municipio</t>
  </si>
  <si>
    <t xml:space="preserve">Centro de Salud Tolhuin</t>
  </si>
  <si>
    <t xml:space="preserve">Prestamo Anses</t>
  </si>
  <si>
    <t xml:space="preserve">Redeterminaciones Obras UEP y MOySP</t>
  </si>
  <si>
    <t xml:space="preserve">Alimentar con Red de Gas Natural Barrio El Mirador</t>
  </si>
  <si>
    <t xml:space="preserve">Obra complementaria Gim Esc 31</t>
  </si>
  <si>
    <t xml:space="preserve">Centro de Frontera San Sebastian</t>
  </si>
  <si>
    <t xml:space="preserve">Red de gas Fueguinos Autoconvocados</t>
  </si>
  <si>
    <t xml:space="preserve">Red de gas B° Akar</t>
  </si>
  <si>
    <t xml:space="preserve">Referencias:</t>
  </si>
  <si>
    <t xml:space="preserve">(1) Descripción de la fuente de financiamiento de la obra.</t>
  </si>
  <si>
    <t xml:space="preserve">(2) Código BAPIN para obras con financiamiento nacional.</t>
  </si>
  <si>
    <t xml:space="preserve">(3) Denominación sintética de la obra.</t>
  </si>
  <si>
    <t xml:space="preserve">(4) Mes y año en que se generó la obligación contractual.</t>
  </si>
  <si>
    <t xml:space="preserve">(5) Mes y año en que se concluirá el proyecto u obra.</t>
  </si>
  <si>
    <t xml:space="preserve">(6) Fecha de finalización prevista en obligación contractual.</t>
  </si>
  <si>
    <t xml:space="preserve">(7) Código de clase de construcción:</t>
  </si>
  <si>
    <t xml:space="preserve">      1&gt; AMPLIACION: Son aquellos proyectos que implicarán un aumento de la capacidad instalada de las unidades productivas existentes.</t>
  </si>
  <si>
    <t xml:space="preserve">      2&gt; MEJORAS: Son aquellos proyectos orientados a aumentar la eficiencia y productividad de la producción de bienes o servicios.</t>
  </si>
  <si>
    <t xml:space="preserve">      3&gt; CREACION: Son aquellos proyectos que implican una nueva unidad productora o generadora de bienes y servicios. Incluye el rediseño de los proyectos en ejecución.</t>
  </si>
  <si>
    <t xml:space="preserve">      4&gt; REPOSICION: Son aquellos proyectos destinados a reponer los bienes de capital totalmente depreciados, obsoletos o destruidos.</t>
  </si>
  <si>
    <t xml:space="preserve">(8) Zona geográfica donde se llevará a cabo la obra (Ushuaia, Río Grande, Tolhuin o TDF).</t>
  </si>
  <si>
    <t xml:space="preserve">(9) Porcentaje de avance físico de la obra al 30/06 del año en curso.</t>
  </si>
  <si>
    <t xml:space="preserve">(10) Porcentaje de avance físico de la obra estimado al 31/12 del año en curso.</t>
  </si>
  <si>
    <t xml:space="preserve">(11) Costo total de la obra desde el inicio hasta la finalización de la misma.</t>
  </si>
  <si>
    <t xml:space="preserve">(12) Importe de ejecución de la obra a la fecha indicada del año en curso.</t>
  </si>
  <si>
    <t xml:space="preserve">(13) Importe de ejecución de la obra estimado a la fecha indicada del año en curso.</t>
  </si>
  <si>
    <t xml:space="preserve">(14) Importe estimado de gastos del proyecto u obra para el año indicado.</t>
  </si>
  <si>
    <t xml:space="preserve">Presupuesto 2019</t>
  </si>
  <si>
    <t xml:space="preserve">DE LOS PROYECTOS DE INVERSIÓN U OBRAS</t>
  </si>
  <si>
    <t xml:space="preserve">Jurisdicción: Poder Legislativo</t>
  </si>
  <si>
    <t xml:space="preserve">Transferencias Internas</t>
  </si>
  <si>
    <t xml:space="preserve">Edificio Legislativo Ushuaia                      </t>
  </si>
  <si>
    <t xml:space="preserve">Sede Legislatura Rio Grande                       </t>
  </si>
  <si>
    <t xml:space="preserve">Río Grande</t>
  </si>
  <si>
    <t xml:space="preserve">Jurisdicción: Poder Judicial</t>
  </si>
  <si>
    <t xml:space="preserve">Recursos Afectación Específica                                        </t>
  </si>
  <si>
    <t xml:space="preserve">Adecuación Edificio Cámara de Apelaciones         </t>
  </si>
  <si>
    <t xml:space="preserve">DJS                 </t>
  </si>
  <si>
    <t xml:space="preserve">Edificio calle Fadul y Gob. Paz 1º etapa          </t>
  </si>
  <si>
    <t xml:space="preserve">Reubicacion Unidades funcionales en MG            </t>
  </si>
  <si>
    <t xml:space="preserve">Construcción Galpón Depósito                      </t>
  </si>
  <si>
    <t xml:space="preserve">Adecuación Natatorio 1ra Etapa                    </t>
  </si>
  <si>
    <t xml:space="preserve">DJN                 </t>
  </si>
  <si>
    <t xml:space="preserve">Adecuación Edific. Atencion Temprana RG           </t>
  </si>
  <si>
    <t xml:space="preserve">Juzgado Multifueros                               </t>
  </si>
  <si>
    <t xml:space="preserve">Transferencias Internas                                               </t>
  </si>
  <si>
    <t xml:space="preserve">Edificio Superior Tribunal de Justicia 1ª Etapa (4</t>
  </si>
  <si>
    <t xml:space="preserve">Provision e Instalacion Grupo Elec.y Sub.Transform</t>
  </si>
  <si>
    <t xml:space="preserve">Morgue Judicial                                   </t>
  </si>
  <si>
    <t xml:space="preserve">Adecuación Centro de Mediación                    </t>
  </si>
  <si>
    <t xml:space="preserve">Modif.Acceso Tribunales Primera Instancia y Otros </t>
  </si>
  <si>
    <t xml:space="preserve">Edificio Juzgado Instrucción y Defensoría         </t>
  </si>
  <si>
    <t xml:space="preserve">Obra Remodelación Trib de Juicio                  </t>
  </si>
  <si>
    <t xml:space="preserve">Obra Ampliación Juzgados Civiles                  </t>
  </si>
  <si>
    <t xml:space="preserve">Ampliación Archivo y Disminución pasillo administr</t>
  </si>
  <si>
    <t xml:space="preserve">Jurisdicción: Tribunal de Cuentas de la Provincia</t>
  </si>
  <si>
    <t xml:space="preserve">Construcción edificio T.C.P                       </t>
  </si>
  <si>
    <t xml:space="preserve">Jurisdicción: Instituto Fueguino de Turismo</t>
  </si>
  <si>
    <t xml:space="preserve">Recursos Propios                                                      </t>
  </si>
  <si>
    <t xml:space="preserve">Sendero Laguna Esmeralda                          </t>
  </si>
  <si>
    <t xml:space="preserve">Sendero del Fin del Mundo Tramo 4                 </t>
  </si>
  <si>
    <t xml:space="preserve">Jurisdicción: Dirección Provincial de Vialidad</t>
  </si>
  <si>
    <t xml:space="preserve">Construcción taller maquinas Etapa 1              </t>
  </si>
  <si>
    <t xml:space="preserve">Tolhuin </t>
  </si>
  <si>
    <t xml:space="preserve">Mantenimiento Red Vial Provincial                 </t>
  </si>
  <si>
    <t xml:space="preserve">Tierra del Fuego    </t>
  </si>
  <si>
    <t xml:space="preserve">Ruta Prov. Nº 9, Km 6,5 a Empalme R.P. Nº 18      </t>
  </si>
  <si>
    <t xml:space="preserve">Ruta Provincial Nº 9</t>
  </si>
  <si>
    <t xml:space="preserve">Ruta Prov. Nº 18, Empalme Ruta Nac. Nº 3          </t>
  </si>
  <si>
    <t xml:space="preserve">Ruta Provincial Nº18</t>
  </si>
  <si>
    <t xml:space="preserve">Ruta Prov. Nº 23, Empalme Ruta Nac. Nº 3          </t>
  </si>
  <si>
    <t xml:space="preserve">Ruta Provincial Nº23</t>
  </si>
  <si>
    <t xml:space="preserve">Ruta Prov. Nº 107, Empalme Ruta Prov. Nº 18       </t>
  </si>
  <si>
    <t xml:space="preserve">RutaProvincial Nº107</t>
  </si>
  <si>
    <t xml:space="preserve">Ruta Prov. Nº 119, Empalme Ruta Nac. Nº 3         </t>
  </si>
  <si>
    <t xml:space="preserve">RutaProvincial Nº119</t>
  </si>
  <si>
    <t xml:space="preserve">Mantenimiento de Sede Central                     </t>
  </si>
  <si>
    <t xml:space="preserve">Jurisdicción: Instituto Provincial de Vivienda</t>
  </si>
  <si>
    <t xml:space="preserve">55 viviendas - tolhuin                            </t>
  </si>
  <si>
    <t xml:space="preserve">TOLHUIN</t>
  </si>
  <si>
    <t xml:space="preserve">108 viviendas - margen sur - Renglon I            </t>
  </si>
  <si>
    <t xml:space="preserve">RIO GRANDE</t>
  </si>
  <si>
    <t xml:space="preserve">108 viviendas - margen sur - Renglon II           </t>
  </si>
  <si>
    <t xml:space="preserve">Mejoramiento del Hábitat - Infraestructura I      </t>
  </si>
  <si>
    <t xml:space="preserve">Nuevo Acceso a la Urbanización Río Pipo           </t>
  </si>
  <si>
    <t xml:space="preserve">USHUAIA</t>
  </si>
  <si>
    <t xml:space="preserve">Urbanización 11 de Noviembre - Apertura de Calles </t>
  </si>
  <si>
    <t xml:space="preserve">Rehabilitación y Puesta en Valor - 300 Viv. R I   </t>
  </si>
  <si>
    <t xml:space="preserve">Rehabilitación y Puesta en Valor- 300 Viv. R II   </t>
  </si>
  <si>
    <t xml:space="preserve">Rehabilitación y Puesta en Valor- 300 Viv. R III  </t>
  </si>
  <si>
    <t xml:space="preserve">22 Viviendas - Coop. Ara Santa Fe                 </t>
  </si>
  <si>
    <t xml:space="preserve">GEF VIVIENDA SUSTENTABLE                          </t>
  </si>
  <si>
    <t xml:space="preserve">                    </t>
  </si>
  <si>
    <t xml:space="preserve">ATE RED ELECTRICA 120 VIV SECCION X               </t>
  </si>
  <si>
    <t xml:space="preserve">ATE RED DE GAS 120 VIV SECCION X                  </t>
  </si>
  <si>
    <t xml:space="preserve">Remod. y refunc. - etapa 2 - edificio IPV         </t>
  </si>
  <si>
    <t xml:space="preserve">Gimnasio colegio monseñor aleman                  </t>
  </si>
  <si>
    <t xml:space="preserve">Ampliación iglesia sagrada familia                </t>
  </si>
  <si>
    <t xml:space="preserve">48 viviendas APEL infraestructura urbana          </t>
  </si>
  <si>
    <t xml:space="preserve">Pavimentación Parque Industrial Etapa I           </t>
  </si>
  <si>
    <t xml:space="preserve">SEDE SOCIAL APA aeronauticos                      </t>
  </si>
  <si>
    <t xml:space="preserve">SUM  Asociación de Taximetrista Unidos            </t>
  </si>
  <si>
    <t xml:space="preserve">PROGRAMA INSPECCION DE OBRAS                      </t>
  </si>
  <si>
    <t xml:space="preserve">PROGRAMA BARRIO COLOMBO                           </t>
  </si>
  <si>
    <t xml:space="preserve">PROGRAMA DISEÑO DE OBRA                           </t>
  </si>
  <si>
    <t xml:space="preserve">PLAN EMERGENCIA                                   </t>
  </si>
  <si>
    <t xml:space="preserve">PLAN DE SANEAMIENTO DOMINIAL                      </t>
  </si>
  <si>
    <t xml:space="preserve">PROGRAMA HOGAR FUEGUINO                           </t>
  </si>
  <si>
    <t xml:space="preserve">PROGRAMA "COMPRE FUEGUINO"                        </t>
  </si>
  <si>
    <t xml:space="preserve">Ampliación concejo deliberante - etapa II         </t>
  </si>
  <si>
    <t xml:space="preserve">URBANIZACION BTF                                  </t>
  </si>
  <si>
    <t xml:space="preserve">29 VIV COOP CASA BASE                             </t>
  </si>
  <si>
    <t xml:space="preserve">32 Viviendas KEPAN USHUAIA                        </t>
  </si>
  <si>
    <t xml:space="preserve">24 viviendas mirador del olivia USHUAIA           </t>
  </si>
  <si>
    <t xml:space="preserve">128 Viviendas MYSTEN USHUAIA                      </t>
  </si>
  <si>
    <t xml:space="preserve">34 VIVIENDAS BARRIO MALVINAS ARGENTINAS           </t>
  </si>
  <si>
    <t xml:space="preserve">134 VIVIENDAS BARRIO MALVINAS ARGENTINAS RIO GRAND</t>
  </si>
  <si>
    <t xml:space="preserve">Laboratorio Río Grande                            </t>
  </si>
  <si>
    <t xml:space="preserve">108 viviendas - margen sur Renglon I              </t>
  </si>
  <si>
    <t xml:space="preserve">108 viviendas - margen sur Renglon II             </t>
  </si>
  <si>
    <t xml:space="preserve">22 Viviendas - Coop. Submarino Ara Santa Fe       </t>
  </si>
  <si>
    <t xml:space="preserve">Infraestructura- Urbanización Rio Pipo- Sector III</t>
  </si>
  <si>
    <t xml:space="preserve">48 viviendas APEL - ushuaia                       </t>
  </si>
  <si>
    <t xml:space="preserve">48 viviendas APEL infraestructura urbana - ushuaia</t>
  </si>
  <si>
    <t xml:space="preserve">19 Viviendas AMUGENAL                             </t>
  </si>
  <si>
    <t xml:space="preserve">64 Viviendas HANUXA                               </t>
  </si>
  <si>
    <t xml:space="preserve">Olga B de ARKO                                    </t>
  </si>
  <si>
    <t xml:space="preserve">"9 VIVIENDAS-MACIZO E-MACIZO 30-PARCELA 3         </t>
  </si>
  <si>
    <t xml:space="preserve">56 VIVIENDAS SECCION G-RENGLON  1 y 2             </t>
  </si>
  <si>
    <t xml:space="preserve">" 9 VIVIENDAS SECCION K-MACIZO 147A-PARCELA 13    </t>
  </si>
  <si>
    <t xml:space="preserve">"54 VIVIENDAS-BARRIO MALVINAS ARGENTINAS          </t>
  </si>
  <si>
    <t xml:space="preserve">24 VIVIENDA- CHACRA 13                            </t>
  </si>
  <si>
    <t xml:space="preserve">"42 VIVIENDAS ATSA"                               </t>
  </si>
  <si>
    <t xml:space="preserve">32 VIVIENDAS "SUPASS"                             </t>
  </si>
  <si>
    <t xml:space="preserve">32 Viviendas "PRENSA"                             </t>
  </si>
  <si>
    <t xml:space="preserve">48 Viviendas SUEF                                 </t>
  </si>
  <si>
    <t xml:space="preserve">32 Viviendas AMPS                                 </t>
  </si>
  <si>
    <t xml:space="preserve">Fueguinos Autoconvocados                          </t>
  </si>
  <si>
    <t xml:space="preserve">Urbanizacion Tolhuin                              </t>
  </si>
  <si>
    <t xml:space="preserve">Ap. calles y redes de infra. 350 lotes Bº Colombo </t>
  </si>
  <si>
    <t xml:space="preserve">PAVIMENTACION PARQUE INDUSTRIAL 2DA ETAPA         </t>
  </si>
  <si>
    <t xml:space="preserve">Pavimento Bº malvinas argentinas 2º Etapa         </t>
  </si>
  <si>
    <t xml:space="preserve">Mejoramiento Barrio Chacra II                     </t>
  </si>
  <si>
    <t xml:space="preserve">Mejoramiento Barrio Chacra IV                     </t>
  </si>
  <si>
    <t xml:space="preserve">Iluminación Barrios IPV</t>
  </si>
  <si>
    <t xml:space="preserve">Jurisdicción: Caja de Previsión TDF</t>
  </si>
  <si>
    <t xml:space="preserve">Loza radiante veredas y estacionamiento           </t>
  </si>
  <si>
    <t xml:space="preserve">demolicion y emparejamiento del edificio Fadul y S</t>
  </si>
  <si>
    <t xml:space="preserve">Reparacion Edificio Ricardo Rojas                 </t>
  </si>
  <si>
    <t xml:space="preserve">Jurisdicción: Caja Compensadora Policia</t>
  </si>
  <si>
    <t xml:space="preserve">Villa Turistica Tolhuin                           </t>
  </si>
  <si>
    <t xml:space="preserve">Terminacion edificio HARD ROCK                    </t>
  </si>
  <si>
    <t xml:space="preserve">Construcción Galpones                             </t>
  </si>
  <si>
    <t xml:space="preserve">Jurisdicción: Dirección Provincial de Obras y Servicios Sanitarios</t>
  </si>
  <si>
    <t xml:space="preserve">REPARACION VEREDAS Y PAVIMENTOS 2018              </t>
  </si>
  <si>
    <t xml:space="preserve">RELEVAMIENTO, REP, ADE, Y MAT, DE COLECTORAS CLOAC</t>
  </si>
  <si>
    <t xml:space="preserve">COLECTOR CLOACAL Y CUBA PTA TRAT MODULAR          </t>
  </si>
  <si>
    <t xml:space="preserve">INFRAEST DE RED SANIT B° ITATI Y QUINTA 52        </t>
  </si>
  <si>
    <t xml:space="preserve">INST MUESTREO CONT CIST A Y B PTA 2               </t>
  </si>
  <si>
    <t xml:space="preserve">SIST DE CALEFACCION PLANTA 2                      </t>
  </si>
  <si>
    <t xml:space="preserve">INST Y RECAMBIO EQUIPAMIENTO ELEC                 </t>
  </si>
  <si>
    <t xml:space="preserve">COLECT CLOACAL PER MOREN ESTE Y OSTE PARTE 1      </t>
  </si>
  <si>
    <t xml:space="preserve">COLECT CLOACAL PER MOREN ESTE Y OSTE PARTE 2      </t>
  </si>
  <si>
    <t xml:space="preserve">INST SIST CLORO GASEOS PTA 2                      </t>
  </si>
  <si>
    <t xml:space="preserve">REFUERZO COLECTOR KARUKINKA                       </t>
  </si>
  <si>
    <t xml:space="preserve">EST DE BOMBEO 15, IMP Y COLE EB12                 </t>
  </si>
  <si>
    <t xml:space="preserve">REFUERZO COLECTOR MAIPU                           </t>
  </si>
  <si>
    <t xml:space="preserve">REFUERZO COLECTOR MALVINAS                        </t>
  </si>
  <si>
    <t xml:space="preserve">REPT SIST DE BOMBEO CIST PASTORIZA                </t>
  </si>
  <si>
    <t xml:space="preserve">CONST EDIF REDES Y ADM PTA 1                      </t>
  </si>
  <si>
    <t xml:space="preserve">PROV Y INST MICROMEDIDORES                        </t>
  </si>
  <si>
    <t xml:space="preserve">CONTR COLECT ZONA HOTELERA                        </t>
  </si>
  <si>
    <t xml:space="preserve">CONT DE EDIFICIO Y LOC VARIOS GERENCIA TOLHUIN    </t>
  </si>
  <si>
    <t xml:space="preserve">NUEVA PTA TRATAM EFLUENT CLOA MARGEN SUR          </t>
  </si>
  <si>
    <t xml:space="preserve">AMP PTA POTABILIZADORA 3                          </t>
  </si>
  <si>
    <t xml:space="preserve">REUBICACION POLVORINES                            </t>
  </si>
  <si>
    <t xml:space="preserve">TRABAJOS VARIOS EN PTAS POT 2 Y 3                 </t>
  </si>
  <si>
    <t xml:space="preserve">OFICINAS COMERCIALES DPOSS                        </t>
  </si>
  <si>
    <t xml:space="preserve">REMEN AMBIENTAL REMOLC SAINT CHRISTOPHER          </t>
  </si>
  <si>
    <t xml:space="preserve">AMP PTA POT TOMA DE AGUA Y CISTERNA               </t>
  </si>
  <si>
    <t xml:space="preserve">AMP LABORATORIO PTA 2                             </t>
  </si>
  <si>
    <t xml:space="preserve">PLAN DE REMEDIACION SECTOR ESTE USH               </t>
  </si>
  <si>
    <t xml:space="preserve">CONT NUEVA EB Y IMP CISTERNAS TERRAZAS Y MIRADOR  </t>
  </si>
  <si>
    <t xml:space="preserve">COLECTOR Y PLANTA PRE TRATA BAHAIA GOLONDRINA     </t>
  </si>
  <si>
    <t xml:space="preserve">COLECTOR Y PLANTA PRE TRATA ARROYO GRANDE         </t>
  </si>
  <si>
    <t xml:space="preserve">SUMINISTRO DE AGUA POT Y EVAC ELUENTE CLOA B° AKAR</t>
  </si>
  <si>
    <t xml:space="preserve">REDES DE AGUA Y CLOACAS BARRANCAS DEL RIO PIPO    </t>
  </si>
  <si>
    <t xml:space="preserve">PLANTA DE TRATAMIENTO POT, COL Y REDES DE AGUA    </t>
  </si>
  <si>
    <t xml:space="preserve">REDES DE AGUA Y CLOACAS</t>
  </si>
  <si>
    <t xml:space="preserve">Jurisdicción: Dirección Provincial de Energía</t>
  </si>
  <si>
    <t xml:space="preserve">obras varias                                      </t>
  </si>
  <si>
    <t xml:space="preserve">obra redes de MT y BT Barrio 9 de Octubre         </t>
  </si>
  <si>
    <t xml:space="preserve">obra planta de gas Usina Tolhuin                  </t>
  </si>
  <si>
    <t xml:space="preserve">obra SET oficina Tolhuin                          </t>
  </si>
  <si>
    <t xml:space="preserve">obra normaliz. margen sur cerg. etapas 1y2, 3,y  4</t>
  </si>
  <si>
    <t xml:space="preserve">prov. y montaje Subt. Deloqui y Rivad.            </t>
  </si>
  <si>
    <t xml:space="preserve">red BT acceso Ushu Av. P. Moreno                  </t>
  </si>
  <si>
    <t xml:space="preserve">red MT y BT sobre ruta Nac. 3                     </t>
  </si>
  <si>
    <t xml:space="preserve">red MT y BT vito dumas y barrio la bolsita        </t>
  </si>
  <si>
    <t xml:space="preserve">red barrio itati andorra y las reinas             </t>
  </si>
  <si>
    <t xml:space="preserve">obras redes MT y BT led bariio 11 nov,            </t>
  </si>
  <si>
    <t xml:space="preserve">extension calle de la estancia                    </t>
  </si>
  <si>
    <t xml:space="preserve">red BT y MT Monte Susana                          </t>
  </si>
  <si>
    <t xml:space="preserve">Jurisdicción: Dirección Provincial de Puertos</t>
  </si>
  <si>
    <t xml:space="preserve">REPARACION COSTA PUERTO RIO GRANDE                </t>
  </si>
  <si>
    <t xml:space="preserve">CONSTR.PLAZOLETA Y CONEX.MUELLES S.IV             </t>
  </si>
  <si>
    <t xml:space="preserve">EDIF. ACCESO Y CTROL AREA CATAM.-S.IV             </t>
  </si>
  <si>
    <t xml:space="preserve">EDIF. ACC. Y CTROL. MUELLE COMERCIAL (QUIEBRE)    </t>
  </si>
  <si>
    <t xml:space="preserve">EDIF. ADMIN. DIR. PROV. PUERTOS                   </t>
  </si>
  <si>
    <t xml:space="preserve">RENOVACION SECTOR GLORIETAS                       </t>
  </si>
  <si>
    <t xml:space="preserve">REPARAC.PAVIMENTO HORMIGON PLAZOLETA FISCAL       </t>
  </si>
  <si>
    <t xml:space="preserve">RENOVAC. DE CUBIERTA GALPON RIO GRANDE            </t>
  </si>
  <si>
    <t xml:space="preserve">REMODELACION GALPON RIO GRANDE                    </t>
  </si>
  <si>
    <t xml:space="preserve">REMOD. ESTACIONAM. ACCESO EDIIF. DPP              </t>
  </si>
  <si>
    <t xml:space="preserve">REMOD. OFICINA CTROL. INGR.Y EGR. AL P.USHUAIA Y  </t>
  </si>
  <si>
    <t xml:space="preserve">PUESTA EN VALOR PLAZOLEETA ACC. PUERTO           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</si>
</sst>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"/>
    <numFmt numFmtId="166" formatCode="MM/YY"/>
    <numFmt numFmtId="167" formatCode="0%"/>
    <numFmt numFmtId="168" formatCode="_ * #,##0_ ;_ * \-#,##0_ ;_ * \-??_ ;_ @_ "/>
    <numFmt numFmtId="169" formatCode="#,##0.00"/>
    <numFmt numFmtId="170" formatCode="0"/>
    <numFmt numFmtId="171" formatCode="_ * #,##0.00_ ;_ * \-#,##0.00_ ;_ * \-??_ ;_ @_ "/>
    <numFmt numFmtId="172" formatCode="#,##0"/>
    <numFmt numFmtId="173" formatCode="DD/MM/YYYY"/>
    <numFmt numFmtId="174" formatCode="#,##0.00\ ;\-#,##0.00\ ;\-#\ ;@\ "/>
    <numFmt numFmtId="175" formatCode="#,##0\ ;\-#,##0\ ;\-#\ ;@\ "/>
  </numFmts>
  <fonts count="3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0"/>
      <name val="Microsoft YaHe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 val="true"/>
      <sz val="11"/>
      <color rgb="FFFFFFFF"/>
      <name val="Calibri"/>
      <family val="2"/>
    </font>
    <font>
      <sz val="11"/>
      <color rgb="FFFF9900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1"/>
      <color rgb="FF000000"/>
      <name val="Calibri"/>
      <family val="2"/>
    </font>
    <font>
      <b val="true"/>
      <sz val="18"/>
      <color rgb="FF333399"/>
      <name val="Cambria"/>
      <family val="2"/>
    </font>
    <font>
      <b val="true"/>
      <sz val="15"/>
      <color rgb="FF333399"/>
      <name val="Calibri"/>
      <family val="2"/>
    </font>
    <font>
      <b val="true"/>
      <sz val="13"/>
      <color rgb="FF333399"/>
      <name val="Calibri"/>
      <family val="2"/>
    </font>
    <font>
      <b val="true"/>
      <i val="true"/>
      <sz val="10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FF3333"/>
      <name val="Arial"/>
      <family val="2"/>
    </font>
    <font>
      <sz val="10"/>
      <color rgb="FF000000"/>
      <name val="Arial"/>
      <family val="2"/>
      <charset val="1"/>
    </font>
    <font>
      <b val="true"/>
      <sz val="10"/>
      <name val="Arial"/>
      <family val="2"/>
    </font>
    <font>
      <sz val="10"/>
      <name val="Arial"/>
      <family val="2"/>
      <charset val="1"/>
    </font>
    <font>
      <u val="single"/>
      <sz val="10"/>
      <name val="Arial"/>
      <family val="2"/>
    </font>
    <font>
      <b val="true"/>
      <i val="true"/>
      <sz val="10"/>
      <name val="Arial"/>
      <family val="2"/>
    </font>
    <font>
      <i val="true"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CCFFCC"/>
        <bgColor rgb="FFCCFFFF"/>
      </patternFill>
    </fill>
    <fill>
      <patternFill patternType="solid">
        <fgColor rgb="FF969696"/>
        <bgColor rgb="FF80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/>
      <bottom style="thin"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8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8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8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3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1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1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1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2" borderId="1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2" borderId="1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2" borderId="1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8" fillId="12" borderId="1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9" fillId="0" borderId="2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3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3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3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0" fillId="2" borderId="3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12" fillId="3" borderId="3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3" applyFont="true" applyBorder="tru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3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3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7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7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7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1" xfId="19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6" fillId="0" borderId="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26" fillId="0" borderId="1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1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6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6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1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8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8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3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23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0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2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73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Énfasis1" xfId="20" builtinId="53" customBuiltin="true"/>
    <cellStyle name="20% - Énfasis1 1" xfId="21" builtinId="53" customBuiltin="true"/>
    <cellStyle name="20% - Énfasis1 10" xfId="22" builtinId="53" customBuiltin="true"/>
    <cellStyle name="20% - Énfasis1 11" xfId="23" builtinId="53" customBuiltin="true"/>
    <cellStyle name="20% - Énfasis1 12" xfId="24" builtinId="53" customBuiltin="true"/>
    <cellStyle name="20% - Énfasis1 13" xfId="25" builtinId="53" customBuiltin="true"/>
    <cellStyle name="20% - Énfasis1 14" xfId="26" builtinId="53" customBuiltin="true"/>
    <cellStyle name="20% - Énfasis1 15" xfId="27" builtinId="53" customBuiltin="true"/>
    <cellStyle name="20% - Énfasis1 16" xfId="28" builtinId="53" customBuiltin="true"/>
    <cellStyle name="20% - Énfasis1 17" xfId="29" builtinId="53" customBuiltin="true"/>
    <cellStyle name="20% - Énfasis1 18" xfId="30" builtinId="53" customBuiltin="true"/>
    <cellStyle name="20% - Énfasis1 19" xfId="31" builtinId="53" customBuiltin="true"/>
    <cellStyle name="20% - Énfasis1 2" xfId="32" builtinId="53" customBuiltin="true"/>
    <cellStyle name="20% - Énfasis1 20" xfId="33" builtinId="53" customBuiltin="true"/>
    <cellStyle name="20% - Énfasis1 21" xfId="34" builtinId="53" customBuiltin="true"/>
    <cellStyle name="20% - Énfasis1 22" xfId="35" builtinId="53" customBuiltin="true"/>
    <cellStyle name="20% - Énfasis1 23" xfId="36" builtinId="53" customBuiltin="true"/>
    <cellStyle name="20% - Énfasis1 24" xfId="37" builtinId="53" customBuiltin="true"/>
    <cellStyle name="20% - Énfasis1 25" xfId="38" builtinId="53" customBuiltin="true"/>
    <cellStyle name="20% - Énfasis1 26" xfId="39" builtinId="53" customBuiltin="true"/>
    <cellStyle name="20% - Énfasis1 27" xfId="40" builtinId="53" customBuiltin="true"/>
    <cellStyle name="20% - Énfasis1 28" xfId="41" builtinId="53" customBuiltin="true"/>
    <cellStyle name="20% - Énfasis1 29" xfId="42" builtinId="53" customBuiltin="true"/>
    <cellStyle name="20% - Énfasis1 3" xfId="43" builtinId="53" customBuiltin="true"/>
    <cellStyle name="20% - Énfasis1 30" xfId="44" builtinId="53" customBuiltin="true"/>
    <cellStyle name="20% - Énfasis1 31" xfId="45" builtinId="53" customBuiltin="true"/>
    <cellStyle name="20% - Énfasis1 32" xfId="46" builtinId="53" customBuiltin="true"/>
    <cellStyle name="20% - Énfasis1 33" xfId="47" builtinId="53" customBuiltin="true"/>
    <cellStyle name="20% - Énfasis1 34" xfId="48" builtinId="53" customBuiltin="true"/>
    <cellStyle name="20% - Énfasis1 35" xfId="49" builtinId="53" customBuiltin="true"/>
    <cellStyle name="20% - Énfasis1 36" xfId="50" builtinId="53" customBuiltin="true"/>
    <cellStyle name="20% - Énfasis1 37" xfId="51" builtinId="53" customBuiltin="true"/>
    <cellStyle name="20% - Énfasis1 38" xfId="52" builtinId="53" customBuiltin="true"/>
    <cellStyle name="20% - Énfasis1 39" xfId="53" builtinId="53" customBuiltin="true"/>
    <cellStyle name="20% - Énfasis1 4" xfId="54" builtinId="53" customBuiltin="true"/>
    <cellStyle name="20% - Énfasis1 40" xfId="55" builtinId="53" customBuiltin="true"/>
    <cellStyle name="20% - Énfasis1 41" xfId="56" builtinId="53" customBuiltin="true"/>
    <cellStyle name="20% - Énfasis1 42" xfId="57" builtinId="53" customBuiltin="true"/>
    <cellStyle name="20% - Énfasis1 43" xfId="58" builtinId="53" customBuiltin="true"/>
    <cellStyle name="20% - Énfasis1 44" xfId="59" builtinId="53" customBuiltin="true"/>
    <cellStyle name="20% - Énfasis1 45" xfId="60" builtinId="53" customBuiltin="true"/>
    <cellStyle name="20% - Énfasis1 46" xfId="61" builtinId="53" customBuiltin="true"/>
    <cellStyle name="20% - Énfasis1 47" xfId="62" builtinId="53" customBuiltin="true"/>
    <cellStyle name="20% - Énfasis1 48" xfId="63" builtinId="53" customBuiltin="true"/>
    <cellStyle name="20% - Énfasis1 49" xfId="64" builtinId="53" customBuiltin="true"/>
    <cellStyle name="20% - Énfasis1 5" xfId="65" builtinId="53" customBuiltin="true"/>
    <cellStyle name="20% - Énfasis1 50" xfId="66" builtinId="53" customBuiltin="true"/>
    <cellStyle name="20% - Énfasis1 51" xfId="67" builtinId="53" customBuiltin="true"/>
    <cellStyle name="20% - Énfasis1 52" xfId="68" builtinId="53" customBuiltin="true"/>
    <cellStyle name="20% - Énfasis1 53" xfId="69" builtinId="53" customBuiltin="true"/>
    <cellStyle name="20% - Énfasis1 54" xfId="70" builtinId="53" customBuiltin="true"/>
    <cellStyle name="20% - Énfasis1 55" xfId="71" builtinId="53" customBuiltin="true"/>
    <cellStyle name="20% - Énfasis1 56" xfId="72" builtinId="53" customBuiltin="true"/>
    <cellStyle name="20% - Énfasis1 57" xfId="73" builtinId="53" customBuiltin="true"/>
    <cellStyle name="20% - Énfasis1 58" xfId="74" builtinId="53" customBuiltin="true"/>
    <cellStyle name="20% - Énfasis1 59" xfId="75" builtinId="53" customBuiltin="true"/>
    <cellStyle name="20% - Énfasis1 6" xfId="76" builtinId="53" customBuiltin="true"/>
    <cellStyle name="20% - Énfasis1 60" xfId="77" builtinId="53" customBuiltin="true"/>
    <cellStyle name="20% - Énfasis1 61" xfId="78" builtinId="53" customBuiltin="true"/>
    <cellStyle name="20% - Énfasis1 62" xfId="79" builtinId="53" customBuiltin="true"/>
    <cellStyle name="20% - Énfasis1 63" xfId="80" builtinId="53" customBuiltin="true"/>
    <cellStyle name="20% - Énfasis1 64" xfId="81" builtinId="53" customBuiltin="true"/>
    <cellStyle name="20% - Énfasis1 7" xfId="82" builtinId="53" customBuiltin="true"/>
    <cellStyle name="20% - Énfasis1 8" xfId="83" builtinId="53" customBuiltin="true"/>
    <cellStyle name="20% - Énfasis1 9" xfId="84" builtinId="53" customBuiltin="true"/>
    <cellStyle name="20% - Énfasis2" xfId="85" builtinId="53" customBuiltin="true"/>
    <cellStyle name="20% - Énfasis2 1" xfId="86" builtinId="53" customBuiltin="true"/>
    <cellStyle name="20% - Énfasis2 10" xfId="87" builtinId="53" customBuiltin="true"/>
    <cellStyle name="20% - Énfasis2 11" xfId="88" builtinId="53" customBuiltin="true"/>
    <cellStyle name="20% - Énfasis2 12" xfId="89" builtinId="53" customBuiltin="true"/>
    <cellStyle name="20% - Énfasis2 13" xfId="90" builtinId="53" customBuiltin="true"/>
    <cellStyle name="20% - Énfasis2 14" xfId="91" builtinId="53" customBuiltin="true"/>
    <cellStyle name="20% - Énfasis2 15" xfId="92" builtinId="53" customBuiltin="true"/>
    <cellStyle name="20% - Énfasis2 16" xfId="93" builtinId="53" customBuiltin="true"/>
    <cellStyle name="20% - Énfasis2 17" xfId="94" builtinId="53" customBuiltin="true"/>
    <cellStyle name="20% - Énfasis2 18" xfId="95" builtinId="53" customBuiltin="true"/>
    <cellStyle name="20% - Énfasis2 19" xfId="96" builtinId="53" customBuiltin="true"/>
    <cellStyle name="20% - Énfasis2 2" xfId="97" builtinId="53" customBuiltin="true"/>
    <cellStyle name="20% - Énfasis2 20" xfId="98" builtinId="53" customBuiltin="true"/>
    <cellStyle name="20% - Énfasis2 21" xfId="99" builtinId="53" customBuiltin="true"/>
    <cellStyle name="20% - Énfasis2 22" xfId="100" builtinId="53" customBuiltin="true"/>
    <cellStyle name="20% - Énfasis2 23" xfId="101" builtinId="53" customBuiltin="true"/>
    <cellStyle name="20% - Énfasis2 24" xfId="102" builtinId="53" customBuiltin="true"/>
    <cellStyle name="20% - Énfasis2 25" xfId="103" builtinId="53" customBuiltin="true"/>
    <cellStyle name="20% - Énfasis2 26" xfId="104" builtinId="53" customBuiltin="true"/>
    <cellStyle name="20% - Énfasis2 27" xfId="105" builtinId="53" customBuiltin="true"/>
    <cellStyle name="20% - Énfasis2 28" xfId="106" builtinId="53" customBuiltin="true"/>
    <cellStyle name="20% - Énfasis2 29" xfId="107" builtinId="53" customBuiltin="true"/>
    <cellStyle name="20% - Énfasis2 3" xfId="108" builtinId="53" customBuiltin="true"/>
    <cellStyle name="20% - Énfasis2 30" xfId="109" builtinId="53" customBuiltin="true"/>
    <cellStyle name="20% - Énfasis2 31" xfId="110" builtinId="53" customBuiltin="true"/>
    <cellStyle name="20% - Énfasis2 32" xfId="111" builtinId="53" customBuiltin="true"/>
    <cellStyle name="20% - Énfasis2 33" xfId="112" builtinId="53" customBuiltin="true"/>
    <cellStyle name="20% - Énfasis2 34" xfId="113" builtinId="53" customBuiltin="true"/>
    <cellStyle name="20% - Énfasis2 35" xfId="114" builtinId="53" customBuiltin="true"/>
    <cellStyle name="20% - Énfasis2 36" xfId="115" builtinId="53" customBuiltin="true"/>
    <cellStyle name="20% - Énfasis2 37" xfId="116" builtinId="53" customBuiltin="true"/>
    <cellStyle name="20% - Énfasis2 38" xfId="117" builtinId="53" customBuiltin="true"/>
    <cellStyle name="20% - Énfasis2 39" xfId="118" builtinId="53" customBuiltin="true"/>
    <cellStyle name="20% - Énfasis2 4" xfId="119" builtinId="53" customBuiltin="true"/>
    <cellStyle name="20% - Énfasis2 40" xfId="120" builtinId="53" customBuiltin="true"/>
    <cellStyle name="20% - Énfasis2 41" xfId="121" builtinId="53" customBuiltin="true"/>
    <cellStyle name="20% - Énfasis2 42" xfId="122" builtinId="53" customBuiltin="true"/>
    <cellStyle name="20% - Énfasis2 43" xfId="123" builtinId="53" customBuiltin="true"/>
    <cellStyle name="20% - Énfasis2 44" xfId="124" builtinId="53" customBuiltin="true"/>
    <cellStyle name="20% - Énfasis2 45" xfId="125" builtinId="53" customBuiltin="true"/>
    <cellStyle name="20% - Énfasis2 46" xfId="126" builtinId="53" customBuiltin="true"/>
    <cellStyle name="20% - Énfasis2 47" xfId="127" builtinId="53" customBuiltin="true"/>
    <cellStyle name="20% - Énfasis2 48" xfId="128" builtinId="53" customBuiltin="true"/>
    <cellStyle name="20% - Énfasis2 49" xfId="129" builtinId="53" customBuiltin="true"/>
    <cellStyle name="20% - Énfasis2 5" xfId="130" builtinId="53" customBuiltin="true"/>
    <cellStyle name="20% - Énfasis2 50" xfId="131" builtinId="53" customBuiltin="true"/>
    <cellStyle name="20% - Énfasis2 51" xfId="132" builtinId="53" customBuiltin="true"/>
    <cellStyle name="20% - Énfasis2 52" xfId="133" builtinId="53" customBuiltin="true"/>
    <cellStyle name="20% - Énfasis2 53" xfId="134" builtinId="53" customBuiltin="true"/>
    <cellStyle name="20% - Énfasis2 54" xfId="135" builtinId="53" customBuiltin="true"/>
    <cellStyle name="20% - Énfasis2 55" xfId="136" builtinId="53" customBuiltin="true"/>
    <cellStyle name="20% - Énfasis2 56" xfId="137" builtinId="53" customBuiltin="true"/>
    <cellStyle name="20% - Énfasis2 57" xfId="138" builtinId="53" customBuiltin="true"/>
    <cellStyle name="20% - Énfasis2 58" xfId="139" builtinId="53" customBuiltin="true"/>
    <cellStyle name="20% - Énfasis2 59" xfId="140" builtinId="53" customBuiltin="true"/>
    <cellStyle name="20% - Énfasis2 6" xfId="141" builtinId="53" customBuiltin="true"/>
    <cellStyle name="20% - Énfasis2 60" xfId="142" builtinId="53" customBuiltin="true"/>
    <cellStyle name="20% - Énfasis2 61" xfId="143" builtinId="53" customBuiltin="true"/>
    <cellStyle name="20% - Énfasis2 62" xfId="144" builtinId="53" customBuiltin="true"/>
    <cellStyle name="20% - Énfasis2 63" xfId="145" builtinId="53" customBuiltin="true"/>
    <cellStyle name="20% - Énfasis2 64" xfId="146" builtinId="53" customBuiltin="true"/>
    <cellStyle name="20% - Énfasis2 7" xfId="147" builtinId="53" customBuiltin="true"/>
    <cellStyle name="20% - Énfasis2 8" xfId="148" builtinId="53" customBuiltin="true"/>
    <cellStyle name="20% - Énfasis2 9" xfId="149" builtinId="53" customBuiltin="true"/>
    <cellStyle name="20% - Énfasis3" xfId="150" builtinId="53" customBuiltin="true"/>
    <cellStyle name="20% - Énfasis3 1" xfId="151" builtinId="53" customBuiltin="true"/>
    <cellStyle name="20% - Énfasis3 10" xfId="152" builtinId="53" customBuiltin="true"/>
    <cellStyle name="20% - Énfasis3 11" xfId="153" builtinId="53" customBuiltin="true"/>
    <cellStyle name="20% - Énfasis3 12" xfId="154" builtinId="53" customBuiltin="true"/>
    <cellStyle name="20% - Énfasis3 13" xfId="155" builtinId="53" customBuiltin="true"/>
    <cellStyle name="20% - Énfasis3 14" xfId="156" builtinId="53" customBuiltin="true"/>
    <cellStyle name="20% - Énfasis3 15" xfId="157" builtinId="53" customBuiltin="true"/>
    <cellStyle name="20% - Énfasis3 16" xfId="158" builtinId="53" customBuiltin="true"/>
    <cellStyle name="20% - Énfasis3 17" xfId="159" builtinId="53" customBuiltin="true"/>
    <cellStyle name="20% - Énfasis3 18" xfId="160" builtinId="53" customBuiltin="true"/>
    <cellStyle name="20% - Énfasis3 19" xfId="161" builtinId="53" customBuiltin="true"/>
    <cellStyle name="20% - Énfasis3 2" xfId="162" builtinId="53" customBuiltin="true"/>
    <cellStyle name="20% - Énfasis3 20" xfId="163" builtinId="53" customBuiltin="true"/>
    <cellStyle name="20% - Énfasis3 21" xfId="164" builtinId="53" customBuiltin="true"/>
    <cellStyle name="20% - Énfasis3 22" xfId="165" builtinId="53" customBuiltin="true"/>
    <cellStyle name="20% - Énfasis3 23" xfId="166" builtinId="53" customBuiltin="true"/>
    <cellStyle name="20% - Énfasis3 24" xfId="167" builtinId="53" customBuiltin="true"/>
    <cellStyle name="20% - Énfasis3 25" xfId="168" builtinId="53" customBuiltin="true"/>
    <cellStyle name="20% - Énfasis3 26" xfId="169" builtinId="53" customBuiltin="true"/>
    <cellStyle name="20% - Énfasis3 27" xfId="170" builtinId="53" customBuiltin="true"/>
    <cellStyle name="20% - Énfasis3 28" xfId="171" builtinId="53" customBuiltin="true"/>
    <cellStyle name="20% - Énfasis3 29" xfId="172" builtinId="53" customBuiltin="true"/>
    <cellStyle name="20% - Énfasis3 3" xfId="173" builtinId="53" customBuiltin="true"/>
    <cellStyle name="20% - Énfasis3 30" xfId="174" builtinId="53" customBuiltin="true"/>
    <cellStyle name="20% - Énfasis3 31" xfId="175" builtinId="53" customBuiltin="true"/>
    <cellStyle name="20% - Énfasis3 32" xfId="176" builtinId="53" customBuiltin="true"/>
    <cellStyle name="20% - Énfasis3 33" xfId="177" builtinId="53" customBuiltin="true"/>
    <cellStyle name="20% - Énfasis3 34" xfId="178" builtinId="53" customBuiltin="true"/>
    <cellStyle name="20% - Énfasis3 35" xfId="179" builtinId="53" customBuiltin="true"/>
    <cellStyle name="20% - Énfasis3 36" xfId="180" builtinId="53" customBuiltin="true"/>
    <cellStyle name="20% - Énfasis3 37" xfId="181" builtinId="53" customBuiltin="true"/>
    <cellStyle name="20% - Énfasis3 38" xfId="182" builtinId="53" customBuiltin="true"/>
    <cellStyle name="20% - Énfasis3 39" xfId="183" builtinId="53" customBuiltin="true"/>
    <cellStyle name="20% - Énfasis3 4" xfId="184" builtinId="53" customBuiltin="true"/>
    <cellStyle name="20% - Énfasis3 40" xfId="185" builtinId="53" customBuiltin="true"/>
    <cellStyle name="20% - Énfasis3 41" xfId="186" builtinId="53" customBuiltin="true"/>
    <cellStyle name="20% - Énfasis3 42" xfId="187" builtinId="53" customBuiltin="true"/>
    <cellStyle name="20% - Énfasis3 43" xfId="188" builtinId="53" customBuiltin="true"/>
    <cellStyle name="20% - Énfasis3 44" xfId="189" builtinId="53" customBuiltin="true"/>
    <cellStyle name="20% - Énfasis3 45" xfId="190" builtinId="53" customBuiltin="true"/>
    <cellStyle name="20% - Énfasis3 46" xfId="191" builtinId="53" customBuiltin="true"/>
    <cellStyle name="20% - Énfasis3 47" xfId="192" builtinId="53" customBuiltin="true"/>
    <cellStyle name="20% - Énfasis3 48" xfId="193" builtinId="53" customBuiltin="true"/>
    <cellStyle name="20% - Énfasis3 49" xfId="194" builtinId="53" customBuiltin="true"/>
    <cellStyle name="20% - Énfasis3 5" xfId="195" builtinId="53" customBuiltin="true"/>
    <cellStyle name="20% - Énfasis3 50" xfId="196" builtinId="53" customBuiltin="true"/>
    <cellStyle name="20% - Énfasis3 51" xfId="197" builtinId="53" customBuiltin="true"/>
    <cellStyle name="20% - Énfasis3 52" xfId="198" builtinId="53" customBuiltin="true"/>
    <cellStyle name="20% - Énfasis3 53" xfId="199" builtinId="53" customBuiltin="true"/>
    <cellStyle name="20% - Énfasis3 54" xfId="200" builtinId="53" customBuiltin="true"/>
    <cellStyle name="20% - Énfasis3 55" xfId="201" builtinId="53" customBuiltin="true"/>
    <cellStyle name="20% - Énfasis3 56" xfId="202" builtinId="53" customBuiltin="true"/>
    <cellStyle name="20% - Énfasis3 57" xfId="203" builtinId="53" customBuiltin="true"/>
    <cellStyle name="20% - Énfasis3 58" xfId="204" builtinId="53" customBuiltin="true"/>
    <cellStyle name="20% - Énfasis3 59" xfId="205" builtinId="53" customBuiltin="true"/>
    <cellStyle name="20% - Énfasis3 6" xfId="206" builtinId="53" customBuiltin="true"/>
    <cellStyle name="20% - Énfasis3 60" xfId="207" builtinId="53" customBuiltin="true"/>
    <cellStyle name="20% - Énfasis3 61" xfId="208" builtinId="53" customBuiltin="true"/>
    <cellStyle name="20% - Énfasis3 62" xfId="209" builtinId="53" customBuiltin="true"/>
    <cellStyle name="20% - Énfasis3 63" xfId="210" builtinId="53" customBuiltin="true"/>
    <cellStyle name="20% - Énfasis3 64" xfId="211" builtinId="53" customBuiltin="true"/>
    <cellStyle name="20% - Énfasis3 7" xfId="212" builtinId="53" customBuiltin="true"/>
    <cellStyle name="20% - Énfasis3 8" xfId="213" builtinId="53" customBuiltin="true"/>
    <cellStyle name="20% - Énfasis3 9" xfId="214" builtinId="53" customBuiltin="true"/>
    <cellStyle name="20% - Énfasis4" xfId="215" builtinId="53" customBuiltin="true"/>
    <cellStyle name="20% - Énfasis4 1" xfId="216" builtinId="53" customBuiltin="true"/>
    <cellStyle name="20% - Énfasis4 10" xfId="217" builtinId="53" customBuiltin="true"/>
    <cellStyle name="20% - Énfasis4 11" xfId="218" builtinId="53" customBuiltin="true"/>
    <cellStyle name="20% - Énfasis4 12" xfId="219" builtinId="53" customBuiltin="true"/>
    <cellStyle name="20% - Énfasis4 13" xfId="220" builtinId="53" customBuiltin="true"/>
    <cellStyle name="20% - Énfasis4 14" xfId="221" builtinId="53" customBuiltin="true"/>
    <cellStyle name="20% - Énfasis4 15" xfId="222" builtinId="53" customBuiltin="true"/>
    <cellStyle name="20% - Énfasis4 16" xfId="223" builtinId="53" customBuiltin="true"/>
    <cellStyle name="20% - Énfasis4 17" xfId="224" builtinId="53" customBuiltin="true"/>
    <cellStyle name="20% - Énfasis4 18" xfId="225" builtinId="53" customBuiltin="true"/>
    <cellStyle name="20% - Énfasis4 19" xfId="226" builtinId="53" customBuiltin="true"/>
    <cellStyle name="20% - Énfasis4 2" xfId="227" builtinId="53" customBuiltin="true"/>
    <cellStyle name="20% - Énfasis4 20" xfId="228" builtinId="53" customBuiltin="true"/>
    <cellStyle name="20% - Énfasis4 21" xfId="229" builtinId="53" customBuiltin="true"/>
    <cellStyle name="20% - Énfasis4 22" xfId="230" builtinId="53" customBuiltin="true"/>
    <cellStyle name="20% - Énfasis4 23" xfId="231" builtinId="53" customBuiltin="true"/>
    <cellStyle name="20% - Énfasis4 24" xfId="232" builtinId="53" customBuiltin="true"/>
    <cellStyle name="20% - Énfasis4 25" xfId="233" builtinId="53" customBuiltin="true"/>
    <cellStyle name="20% - Énfasis4 26" xfId="234" builtinId="53" customBuiltin="true"/>
    <cellStyle name="20% - Énfasis4 27" xfId="235" builtinId="53" customBuiltin="true"/>
    <cellStyle name="20% - Énfasis4 28" xfId="236" builtinId="53" customBuiltin="true"/>
    <cellStyle name="20% - Énfasis4 29" xfId="237" builtinId="53" customBuiltin="true"/>
    <cellStyle name="20% - Énfasis4 3" xfId="238" builtinId="53" customBuiltin="true"/>
    <cellStyle name="20% - Énfasis4 30" xfId="239" builtinId="53" customBuiltin="true"/>
    <cellStyle name="20% - Énfasis4 31" xfId="240" builtinId="53" customBuiltin="true"/>
    <cellStyle name="20% - Énfasis4 32" xfId="241" builtinId="53" customBuiltin="true"/>
    <cellStyle name="20% - Énfasis4 33" xfId="242" builtinId="53" customBuiltin="true"/>
    <cellStyle name="20% - Énfasis4 34" xfId="243" builtinId="53" customBuiltin="true"/>
    <cellStyle name="20% - Énfasis4 35" xfId="244" builtinId="53" customBuiltin="true"/>
    <cellStyle name="20% - Énfasis4 36" xfId="245" builtinId="53" customBuiltin="true"/>
    <cellStyle name="20% - Énfasis4 37" xfId="246" builtinId="53" customBuiltin="true"/>
    <cellStyle name="20% - Énfasis4 38" xfId="247" builtinId="53" customBuiltin="true"/>
    <cellStyle name="20% - Énfasis4 39" xfId="248" builtinId="53" customBuiltin="true"/>
    <cellStyle name="20% - Énfasis4 4" xfId="249" builtinId="53" customBuiltin="true"/>
    <cellStyle name="20% - Énfasis4 40" xfId="250" builtinId="53" customBuiltin="true"/>
    <cellStyle name="20% - Énfasis4 41" xfId="251" builtinId="53" customBuiltin="true"/>
    <cellStyle name="20% - Énfasis4 42" xfId="252" builtinId="53" customBuiltin="true"/>
    <cellStyle name="20% - Énfasis4 43" xfId="253" builtinId="53" customBuiltin="true"/>
    <cellStyle name="20% - Énfasis4 44" xfId="254" builtinId="53" customBuiltin="true"/>
    <cellStyle name="20% - Énfasis4 45" xfId="255" builtinId="53" customBuiltin="true"/>
    <cellStyle name="20% - Énfasis4 46" xfId="256" builtinId="53" customBuiltin="true"/>
    <cellStyle name="20% - Énfasis4 47" xfId="257" builtinId="53" customBuiltin="true"/>
    <cellStyle name="20% - Énfasis4 48" xfId="258" builtinId="53" customBuiltin="true"/>
    <cellStyle name="20% - Énfasis4 49" xfId="259" builtinId="53" customBuiltin="true"/>
    <cellStyle name="20% - Énfasis4 5" xfId="260" builtinId="53" customBuiltin="true"/>
    <cellStyle name="20% - Énfasis4 50" xfId="261" builtinId="53" customBuiltin="true"/>
    <cellStyle name="20% - Énfasis4 51" xfId="262" builtinId="53" customBuiltin="true"/>
    <cellStyle name="20% - Énfasis4 52" xfId="263" builtinId="53" customBuiltin="true"/>
    <cellStyle name="20% - Énfasis4 53" xfId="264" builtinId="53" customBuiltin="true"/>
    <cellStyle name="20% - Énfasis4 54" xfId="265" builtinId="53" customBuiltin="true"/>
    <cellStyle name="20% - Énfasis4 55" xfId="266" builtinId="53" customBuiltin="true"/>
    <cellStyle name="20% - Énfasis4 56" xfId="267" builtinId="53" customBuiltin="true"/>
    <cellStyle name="20% - Énfasis4 57" xfId="268" builtinId="53" customBuiltin="true"/>
    <cellStyle name="20% - Énfasis4 58" xfId="269" builtinId="53" customBuiltin="true"/>
    <cellStyle name="20% - Énfasis4 59" xfId="270" builtinId="53" customBuiltin="true"/>
    <cellStyle name="20% - Énfasis4 6" xfId="271" builtinId="53" customBuiltin="true"/>
    <cellStyle name="20% - Énfasis4 60" xfId="272" builtinId="53" customBuiltin="true"/>
    <cellStyle name="20% - Énfasis4 61" xfId="273" builtinId="53" customBuiltin="true"/>
    <cellStyle name="20% - Énfasis4 62" xfId="274" builtinId="53" customBuiltin="true"/>
    <cellStyle name="20% - Énfasis4 63" xfId="275" builtinId="53" customBuiltin="true"/>
    <cellStyle name="20% - Énfasis4 64" xfId="276" builtinId="53" customBuiltin="true"/>
    <cellStyle name="20% - Énfasis4 7" xfId="277" builtinId="53" customBuiltin="true"/>
    <cellStyle name="20% - Énfasis4 8" xfId="278" builtinId="53" customBuiltin="true"/>
    <cellStyle name="20% - Énfasis4 9" xfId="279" builtinId="53" customBuiltin="true"/>
    <cellStyle name="20% - Énfasis5" xfId="280" builtinId="53" customBuiltin="true"/>
    <cellStyle name="20% - Énfasis5 1" xfId="281" builtinId="53" customBuiltin="true"/>
    <cellStyle name="20% - Énfasis5 10" xfId="282" builtinId="53" customBuiltin="true"/>
    <cellStyle name="20% - Énfasis5 11" xfId="283" builtinId="53" customBuiltin="true"/>
    <cellStyle name="20% - Énfasis5 12" xfId="284" builtinId="53" customBuiltin="true"/>
    <cellStyle name="20% - Énfasis5 13" xfId="285" builtinId="53" customBuiltin="true"/>
    <cellStyle name="20% - Énfasis5 14" xfId="286" builtinId="53" customBuiltin="true"/>
    <cellStyle name="20% - Énfasis5 15" xfId="287" builtinId="53" customBuiltin="true"/>
    <cellStyle name="20% - Énfasis5 16" xfId="288" builtinId="53" customBuiltin="true"/>
    <cellStyle name="20% - Énfasis5 17" xfId="289" builtinId="53" customBuiltin="true"/>
    <cellStyle name="20% - Énfasis5 18" xfId="290" builtinId="53" customBuiltin="true"/>
    <cellStyle name="20% - Énfasis5 19" xfId="291" builtinId="53" customBuiltin="true"/>
    <cellStyle name="20% - Énfasis5 2" xfId="292" builtinId="53" customBuiltin="true"/>
    <cellStyle name="20% - Énfasis5 20" xfId="293" builtinId="53" customBuiltin="true"/>
    <cellStyle name="20% - Énfasis5 21" xfId="294" builtinId="53" customBuiltin="true"/>
    <cellStyle name="20% - Énfasis5 22" xfId="295" builtinId="53" customBuiltin="true"/>
    <cellStyle name="20% - Énfasis5 23" xfId="296" builtinId="53" customBuiltin="true"/>
    <cellStyle name="20% - Énfasis5 24" xfId="297" builtinId="53" customBuiltin="true"/>
    <cellStyle name="20% - Énfasis5 25" xfId="298" builtinId="53" customBuiltin="true"/>
    <cellStyle name="20% - Énfasis5 26" xfId="299" builtinId="53" customBuiltin="true"/>
    <cellStyle name="20% - Énfasis5 27" xfId="300" builtinId="53" customBuiltin="true"/>
    <cellStyle name="20% - Énfasis5 28" xfId="301" builtinId="53" customBuiltin="true"/>
    <cellStyle name="20% - Énfasis5 29" xfId="302" builtinId="53" customBuiltin="true"/>
    <cellStyle name="20% - Énfasis5 3" xfId="303" builtinId="53" customBuiltin="true"/>
    <cellStyle name="20% - Énfasis5 30" xfId="304" builtinId="53" customBuiltin="true"/>
    <cellStyle name="20% - Énfasis5 31" xfId="305" builtinId="53" customBuiltin="true"/>
    <cellStyle name="20% - Énfasis5 32" xfId="306" builtinId="53" customBuiltin="true"/>
    <cellStyle name="20% - Énfasis5 33" xfId="307" builtinId="53" customBuiltin="true"/>
    <cellStyle name="20% - Énfasis5 34" xfId="308" builtinId="53" customBuiltin="true"/>
    <cellStyle name="20% - Énfasis5 35" xfId="309" builtinId="53" customBuiltin="true"/>
    <cellStyle name="20% - Énfasis5 36" xfId="310" builtinId="53" customBuiltin="true"/>
    <cellStyle name="20% - Énfasis5 37" xfId="311" builtinId="53" customBuiltin="true"/>
    <cellStyle name="20% - Énfasis5 38" xfId="312" builtinId="53" customBuiltin="true"/>
    <cellStyle name="20% - Énfasis5 39" xfId="313" builtinId="53" customBuiltin="true"/>
    <cellStyle name="20% - Énfasis5 4" xfId="314" builtinId="53" customBuiltin="true"/>
    <cellStyle name="20% - Énfasis5 40" xfId="315" builtinId="53" customBuiltin="true"/>
    <cellStyle name="20% - Énfasis5 41" xfId="316" builtinId="53" customBuiltin="true"/>
    <cellStyle name="20% - Énfasis5 42" xfId="317" builtinId="53" customBuiltin="true"/>
    <cellStyle name="20% - Énfasis5 43" xfId="318" builtinId="53" customBuiltin="true"/>
    <cellStyle name="20% - Énfasis5 44" xfId="319" builtinId="53" customBuiltin="true"/>
    <cellStyle name="20% - Énfasis5 45" xfId="320" builtinId="53" customBuiltin="true"/>
    <cellStyle name="20% - Énfasis5 46" xfId="321" builtinId="53" customBuiltin="true"/>
    <cellStyle name="20% - Énfasis5 47" xfId="322" builtinId="53" customBuiltin="true"/>
    <cellStyle name="20% - Énfasis5 48" xfId="323" builtinId="53" customBuiltin="true"/>
    <cellStyle name="20% - Énfasis5 49" xfId="324" builtinId="53" customBuiltin="true"/>
    <cellStyle name="20% - Énfasis5 5" xfId="325" builtinId="53" customBuiltin="true"/>
    <cellStyle name="20% - Énfasis5 50" xfId="326" builtinId="53" customBuiltin="true"/>
    <cellStyle name="20% - Énfasis5 51" xfId="327" builtinId="53" customBuiltin="true"/>
    <cellStyle name="20% - Énfasis5 52" xfId="328" builtinId="53" customBuiltin="true"/>
    <cellStyle name="20% - Énfasis5 53" xfId="329" builtinId="53" customBuiltin="true"/>
    <cellStyle name="20% - Énfasis5 54" xfId="330" builtinId="53" customBuiltin="true"/>
    <cellStyle name="20% - Énfasis5 55" xfId="331" builtinId="53" customBuiltin="true"/>
    <cellStyle name="20% - Énfasis5 56" xfId="332" builtinId="53" customBuiltin="true"/>
    <cellStyle name="20% - Énfasis5 57" xfId="333" builtinId="53" customBuiltin="true"/>
    <cellStyle name="20% - Énfasis5 58" xfId="334" builtinId="53" customBuiltin="true"/>
    <cellStyle name="20% - Énfasis5 59" xfId="335" builtinId="53" customBuiltin="true"/>
    <cellStyle name="20% - Énfasis5 6" xfId="336" builtinId="53" customBuiltin="true"/>
    <cellStyle name="20% - Énfasis5 60" xfId="337" builtinId="53" customBuiltin="true"/>
    <cellStyle name="20% - Énfasis5 61" xfId="338" builtinId="53" customBuiltin="true"/>
    <cellStyle name="20% - Énfasis5 62" xfId="339" builtinId="53" customBuiltin="true"/>
    <cellStyle name="20% - Énfasis5 63" xfId="340" builtinId="53" customBuiltin="true"/>
    <cellStyle name="20% - Énfasis5 64" xfId="341" builtinId="53" customBuiltin="true"/>
    <cellStyle name="20% - Énfasis5 7" xfId="342" builtinId="53" customBuiltin="true"/>
    <cellStyle name="20% - Énfasis5 8" xfId="343" builtinId="53" customBuiltin="true"/>
    <cellStyle name="20% - Énfasis5 9" xfId="344" builtinId="53" customBuiltin="true"/>
    <cellStyle name="20% - Énfasis6" xfId="345" builtinId="53" customBuiltin="true"/>
    <cellStyle name="20% - Énfasis6 1" xfId="346" builtinId="53" customBuiltin="true"/>
    <cellStyle name="20% - Énfasis6 10" xfId="347" builtinId="53" customBuiltin="true"/>
    <cellStyle name="20% - Énfasis6 11" xfId="348" builtinId="53" customBuiltin="true"/>
    <cellStyle name="20% - Énfasis6 12" xfId="349" builtinId="53" customBuiltin="true"/>
    <cellStyle name="20% - Énfasis6 13" xfId="350" builtinId="53" customBuiltin="true"/>
    <cellStyle name="20% - Énfasis6 14" xfId="351" builtinId="53" customBuiltin="true"/>
    <cellStyle name="20% - Énfasis6 15" xfId="352" builtinId="53" customBuiltin="true"/>
    <cellStyle name="20% - Énfasis6 16" xfId="353" builtinId="53" customBuiltin="true"/>
    <cellStyle name="20% - Énfasis6 17" xfId="354" builtinId="53" customBuiltin="true"/>
    <cellStyle name="20% - Énfasis6 18" xfId="355" builtinId="53" customBuiltin="true"/>
    <cellStyle name="20% - Énfasis6 19" xfId="356" builtinId="53" customBuiltin="true"/>
    <cellStyle name="20% - Énfasis6 2" xfId="357" builtinId="53" customBuiltin="true"/>
    <cellStyle name="20% - Énfasis6 20" xfId="358" builtinId="53" customBuiltin="true"/>
    <cellStyle name="20% - Énfasis6 21" xfId="359" builtinId="53" customBuiltin="true"/>
    <cellStyle name="20% - Énfasis6 22" xfId="360" builtinId="53" customBuiltin="true"/>
    <cellStyle name="20% - Énfasis6 23" xfId="361" builtinId="53" customBuiltin="true"/>
    <cellStyle name="20% - Énfasis6 24" xfId="362" builtinId="53" customBuiltin="true"/>
    <cellStyle name="20% - Énfasis6 25" xfId="363" builtinId="53" customBuiltin="true"/>
    <cellStyle name="20% - Énfasis6 26" xfId="364" builtinId="53" customBuiltin="true"/>
    <cellStyle name="20% - Énfasis6 27" xfId="365" builtinId="53" customBuiltin="true"/>
    <cellStyle name="20% - Énfasis6 28" xfId="366" builtinId="53" customBuiltin="true"/>
    <cellStyle name="20% - Énfasis6 29" xfId="367" builtinId="53" customBuiltin="true"/>
    <cellStyle name="20% - Énfasis6 3" xfId="368" builtinId="53" customBuiltin="true"/>
    <cellStyle name="20% - Énfasis6 30" xfId="369" builtinId="53" customBuiltin="true"/>
    <cellStyle name="20% - Énfasis6 31" xfId="370" builtinId="53" customBuiltin="true"/>
    <cellStyle name="20% - Énfasis6 32" xfId="371" builtinId="53" customBuiltin="true"/>
    <cellStyle name="20% - Énfasis6 33" xfId="372" builtinId="53" customBuiltin="true"/>
    <cellStyle name="20% - Énfasis6 34" xfId="373" builtinId="53" customBuiltin="true"/>
    <cellStyle name="20% - Énfasis6 35" xfId="374" builtinId="53" customBuiltin="true"/>
    <cellStyle name="20% - Énfasis6 36" xfId="375" builtinId="53" customBuiltin="true"/>
    <cellStyle name="20% - Énfasis6 37" xfId="376" builtinId="53" customBuiltin="true"/>
    <cellStyle name="20% - Énfasis6 38" xfId="377" builtinId="53" customBuiltin="true"/>
    <cellStyle name="20% - Énfasis6 39" xfId="378" builtinId="53" customBuiltin="true"/>
    <cellStyle name="20% - Énfasis6 4" xfId="379" builtinId="53" customBuiltin="true"/>
    <cellStyle name="20% - Énfasis6 40" xfId="380" builtinId="53" customBuiltin="true"/>
    <cellStyle name="20% - Énfasis6 41" xfId="381" builtinId="53" customBuiltin="true"/>
    <cellStyle name="20% - Énfasis6 42" xfId="382" builtinId="53" customBuiltin="true"/>
    <cellStyle name="20% - Énfasis6 43" xfId="383" builtinId="53" customBuiltin="true"/>
    <cellStyle name="20% - Énfasis6 44" xfId="384" builtinId="53" customBuiltin="true"/>
    <cellStyle name="20% - Énfasis6 45" xfId="385" builtinId="53" customBuiltin="true"/>
    <cellStyle name="20% - Énfasis6 46" xfId="386" builtinId="53" customBuiltin="true"/>
    <cellStyle name="20% - Énfasis6 47" xfId="387" builtinId="53" customBuiltin="true"/>
    <cellStyle name="20% - Énfasis6 48" xfId="388" builtinId="53" customBuiltin="true"/>
    <cellStyle name="20% - Énfasis6 49" xfId="389" builtinId="53" customBuiltin="true"/>
    <cellStyle name="20% - Énfasis6 5" xfId="390" builtinId="53" customBuiltin="true"/>
    <cellStyle name="20% - Énfasis6 50" xfId="391" builtinId="53" customBuiltin="true"/>
    <cellStyle name="20% - Énfasis6 51" xfId="392" builtinId="53" customBuiltin="true"/>
    <cellStyle name="20% - Énfasis6 52" xfId="393" builtinId="53" customBuiltin="true"/>
    <cellStyle name="20% - Énfasis6 53" xfId="394" builtinId="53" customBuiltin="true"/>
    <cellStyle name="20% - Énfasis6 54" xfId="395" builtinId="53" customBuiltin="true"/>
    <cellStyle name="20% - Énfasis6 55" xfId="396" builtinId="53" customBuiltin="true"/>
    <cellStyle name="20% - Énfasis6 56" xfId="397" builtinId="53" customBuiltin="true"/>
    <cellStyle name="20% - Énfasis6 57" xfId="398" builtinId="53" customBuiltin="true"/>
    <cellStyle name="20% - Énfasis6 58" xfId="399" builtinId="53" customBuiltin="true"/>
    <cellStyle name="20% - Énfasis6 59" xfId="400" builtinId="53" customBuiltin="true"/>
    <cellStyle name="20% - Énfasis6 6" xfId="401" builtinId="53" customBuiltin="true"/>
    <cellStyle name="20% - Énfasis6 60" xfId="402" builtinId="53" customBuiltin="true"/>
    <cellStyle name="20% - Énfasis6 61" xfId="403" builtinId="53" customBuiltin="true"/>
    <cellStyle name="20% - Énfasis6 62" xfId="404" builtinId="53" customBuiltin="true"/>
    <cellStyle name="20% - Énfasis6 63" xfId="405" builtinId="53" customBuiltin="true"/>
    <cellStyle name="20% - Énfasis6 64" xfId="406" builtinId="53" customBuiltin="true"/>
    <cellStyle name="20% - Énfasis6 7" xfId="407" builtinId="53" customBuiltin="true"/>
    <cellStyle name="20% - Énfasis6 8" xfId="408" builtinId="53" customBuiltin="true"/>
    <cellStyle name="20% - Énfasis6 9" xfId="409" builtinId="53" customBuiltin="true"/>
    <cellStyle name="40% - Énfasis1" xfId="410" builtinId="53" customBuiltin="true"/>
    <cellStyle name="40% - Énfasis1 1" xfId="411" builtinId="53" customBuiltin="true"/>
    <cellStyle name="40% - Énfasis1 10" xfId="412" builtinId="53" customBuiltin="true"/>
    <cellStyle name="40% - Énfasis1 11" xfId="413" builtinId="53" customBuiltin="true"/>
    <cellStyle name="40% - Énfasis1 12" xfId="414" builtinId="53" customBuiltin="true"/>
    <cellStyle name="40% - Énfasis1 13" xfId="415" builtinId="53" customBuiltin="true"/>
    <cellStyle name="40% - Énfasis1 14" xfId="416" builtinId="53" customBuiltin="true"/>
    <cellStyle name="40% - Énfasis1 15" xfId="417" builtinId="53" customBuiltin="true"/>
    <cellStyle name="40% - Énfasis1 16" xfId="418" builtinId="53" customBuiltin="true"/>
    <cellStyle name="40% - Énfasis1 17" xfId="419" builtinId="53" customBuiltin="true"/>
    <cellStyle name="40% - Énfasis1 18" xfId="420" builtinId="53" customBuiltin="true"/>
    <cellStyle name="40% - Énfasis1 19" xfId="421" builtinId="53" customBuiltin="true"/>
    <cellStyle name="40% - Énfasis1 2" xfId="422" builtinId="53" customBuiltin="true"/>
    <cellStyle name="40% - Énfasis1 20" xfId="423" builtinId="53" customBuiltin="true"/>
    <cellStyle name="40% - Énfasis1 21" xfId="424" builtinId="53" customBuiltin="true"/>
    <cellStyle name="40% - Énfasis1 22" xfId="425" builtinId="53" customBuiltin="true"/>
    <cellStyle name="40% - Énfasis1 23" xfId="426" builtinId="53" customBuiltin="true"/>
    <cellStyle name="40% - Énfasis1 24" xfId="427" builtinId="53" customBuiltin="true"/>
    <cellStyle name="40% - Énfasis1 25" xfId="428" builtinId="53" customBuiltin="true"/>
    <cellStyle name="40% - Énfasis1 26" xfId="429" builtinId="53" customBuiltin="true"/>
    <cellStyle name="40% - Énfasis1 27" xfId="430" builtinId="53" customBuiltin="true"/>
    <cellStyle name="40% - Énfasis1 28" xfId="431" builtinId="53" customBuiltin="true"/>
    <cellStyle name="40% - Énfasis1 29" xfId="432" builtinId="53" customBuiltin="true"/>
    <cellStyle name="40% - Énfasis1 3" xfId="433" builtinId="53" customBuiltin="true"/>
    <cellStyle name="40% - Énfasis1 30" xfId="434" builtinId="53" customBuiltin="true"/>
    <cellStyle name="40% - Énfasis1 31" xfId="435" builtinId="53" customBuiltin="true"/>
    <cellStyle name="40% - Énfasis1 32" xfId="436" builtinId="53" customBuiltin="true"/>
    <cellStyle name="40% - Énfasis1 33" xfId="437" builtinId="53" customBuiltin="true"/>
    <cellStyle name="40% - Énfasis1 34" xfId="438" builtinId="53" customBuiltin="true"/>
    <cellStyle name="40% - Énfasis1 35" xfId="439" builtinId="53" customBuiltin="true"/>
    <cellStyle name="40% - Énfasis1 36" xfId="440" builtinId="53" customBuiltin="true"/>
    <cellStyle name="40% - Énfasis1 37" xfId="441" builtinId="53" customBuiltin="true"/>
    <cellStyle name="40% - Énfasis1 38" xfId="442" builtinId="53" customBuiltin="true"/>
    <cellStyle name="40% - Énfasis1 39" xfId="443" builtinId="53" customBuiltin="true"/>
    <cellStyle name="40% - Énfasis1 4" xfId="444" builtinId="53" customBuiltin="true"/>
    <cellStyle name="40% - Énfasis1 40" xfId="445" builtinId="53" customBuiltin="true"/>
    <cellStyle name="40% - Énfasis1 41" xfId="446" builtinId="53" customBuiltin="true"/>
    <cellStyle name="40% - Énfasis1 42" xfId="447" builtinId="53" customBuiltin="true"/>
    <cellStyle name="40% - Énfasis1 43" xfId="448" builtinId="53" customBuiltin="true"/>
    <cellStyle name="40% - Énfasis1 44" xfId="449" builtinId="53" customBuiltin="true"/>
    <cellStyle name="40% - Énfasis1 45" xfId="450" builtinId="53" customBuiltin="true"/>
    <cellStyle name="40% - Énfasis1 46" xfId="451" builtinId="53" customBuiltin="true"/>
    <cellStyle name="40% - Énfasis1 47" xfId="452" builtinId="53" customBuiltin="true"/>
    <cellStyle name="40% - Énfasis1 48" xfId="453" builtinId="53" customBuiltin="true"/>
    <cellStyle name="40% - Énfasis1 49" xfId="454" builtinId="53" customBuiltin="true"/>
    <cellStyle name="40% - Énfasis1 5" xfId="455" builtinId="53" customBuiltin="true"/>
    <cellStyle name="40% - Énfasis1 50" xfId="456" builtinId="53" customBuiltin="true"/>
    <cellStyle name="40% - Énfasis1 51" xfId="457" builtinId="53" customBuiltin="true"/>
    <cellStyle name="40% - Énfasis1 52" xfId="458" builtinId="53" customBuiltin="true"/>
    <cellStyle name="40% - Énfasis1 53" xfId="459" builtinId="53" customBuiltin="true"/>
    <cellStyle name="40% - Énfasis1 54" xfId="460" builtinId="53" customBuiltin="true"/>
    <cellStyle name="40% - Énfasis1 55" xfId="461" builtinId="53" customBuiltin="true"/>
    <cellStyle name="40% - Énfasis1 56" xfId="462" builtinId="53" customBuiltin="true"/>
    <cellStyle name="40% - Énfasis1 57" xfId="463" builtinId="53" customBuiltin="true"/>
    <cellStyle name="40% - Énfasis1 58" xfId="464" builtinId="53" customBuiltin="true"/>
    <cellStyle name="40% - Énfasis1 59" xfId="465" builtinId="53" customBuiltin="true"/>
    <cellStyle name="40% - Énfasis1 6" xfId="466" builtinId="53" customBuiltin="true"/>
    <cellStyle name="40% - Énfasis1 60" xfId="467" builtinId="53" customBuiltin="true"/>
    <cellStyle name="40% - Énfasis1 61" xfId="468" builtinId="53" customBuiltin="true"/>
    <cellStyle name="40% - Énfasis1 62" xfId="469" builtinId="53" customBuiltin="true"/>
    <cellStyle name="40% - Énfasis1 63" xfId="470" builtinId="53" customBuiltin="true"/>
    <cellStyle name="40% - Énfasis1 64" xfId="471" builtinId="53" customBuiltin="true"/>
    <cellStyle name="40% - Énfasis1 7" xfId="472" builtinId="53" customBuiltin="true"/>
    <cellStyle name="40% - Énfasis1 8" xfId="473" builtinId="53" customBuiltin="true"/>
    <cellStyle name="40% - Énfasis1 9" xfId="474" builtinId="53" customBuiltin="true"/>
    <cellStyle name="40% - Énfasis2" xfId="475" builtinId="53" customBuiltin="true"/>
    <cellStyle name="40% - Énfasis2 1" xfId="476" builtinId="53" customBuiltin="true"/>
    <cellStyle name="40% - Énfasis2 10" xfId="477" builtinId="53" customBuiltin="true"/>
    <cellStyle name="40% - Énfasis2 11" xfId="478" builtinId="53" customBuiltin="true"/>
    <cellStyle name="40% - Énfasis2 12" xfId="479" builtinId="53" customBuiltin="true"/>
    <cellStyle name="40% - Énfasis2 13" xfId="480" builtinId="53" customBuiltin="true"/>
    <cellStyle name="40% - Énfasis2 14" xfId="481" builtinId="53" customBuiltin="true"/>
    <cellStyle name="40% - Énfasis2 15" xfId="482" builtinId="53" customBuiltin="true"/>
    <cellStyle name="40% - Énfasis2 16" xfId="483" builtinId="53" customBuiltin="true"/>
    <cellStyle name="40% - Énfasis2 17" xfId="484" builtinId="53" customBuiltin="true"/>
    <cellStyle name="40% - Énfasis2 18" xfId="485" builtinId="53" customBuiltin="true"/>
    <cellStyle name="40% - Énfasis2 19" xfId="486" builtinId="53" customBuiltin="true"/>
    <cellStyle name="40% - Énfasis2 2" xfId="487" builtinId="53" customBuiltin="true"/>
    <cellStyle name="40% - Énfasis2 20" xfId="488" builtinId="53" customBuiltin="true"/>
    <cellStyle name="40% - Énfasis2 21" xfId="489" builtinId="53" customBuiltin="true"/>
    <cellStyle name="40% - Énfasis2 22" xfId="490" builtinId="53" customBuiltin="true"/>
    <cellStyle name="40% - Énfasis2 23" xfId="491" builtinId="53" customBuiltin="true"/>
    <cellStyle name="40% - Énfasis2 24" xfId="492" builtinId="53" customBuiltin="true"/>
    <cellStyle name="40% - Énfasis2 25" xfId="493" builtinId="53" customBuiltin="true"/>
    <cellStyle name="40% - Énfasis2 26" xfId="494" builtinId="53" customBuiltin="true"/>
    <cellStyle name="40% - Énfasis2 27" xfId="495" builtinId="53" customBuiltin="true"/>
    <cellStyle name="40% - Énfasis2 28" xfId="496" builtinId="53" customBuiltin="true"/>
    <cellStyle name="40% - Énfasis2 29" xfId="497" builtinId="53" customBuiltin="true"/>
    <cellStyle name="40% - Énfasis2 3" xfId="498" builtinId="53" customBuiltin="true"/>
    <cellStyle name="40% - Énfasis2 30" xfId="499" builtinId="53" customBuiltin="true"/>
    <cellStyle name="40% - Énfasis2 31" xfId="500" builtinId="53" customBuiltin="true"/>
    <cellStyle name="40% - Énfasis2 32" xfId="501" builtinId="53" customBuiltin="true"/>
    <cellStyle name="40% - Énfasis2 33" xfId="502" builtinId="53" customBuiltin="true"/>
    <cellStyle name="40% - Énfasis2 34" xfId="503" builtinId="53" customBuiltin="true"/>
    <cellStyle name="40% - Énfasis2 35" xfId="504" builtinId="53" customBuiltin="true"/>
    <cellStyle name="40% - Énfasis2 36" xfId="505" builtinId="53" customBuiltin="true"/>
    <cellStyle name="40% - Énfasis2 37" xfId="506" builtinId="53" customBuiltin="true"/>
    <cellStyle name="40% - Énfasis2 38" xfId="507" builtinId="53" customBuiltin="true"/>
    <cellStyle name="40% - Énfasis2 39" xfId="508" builtinId="53" customBuiltin="true"/>
    <cellStyle name="40% - Énfasis2 4" xfId="509" builtinId="53" customBuiltin="true"/>
    <cellStyle name="40% - Énfasis2 40" xfId="510" builtinId="53" customBuiltin="true"/>
    <cellStyle name="40% - Énfasis2 41" xfId="511" builtinId="53" customBuiltin="true"/>
    <cellStyle name="40% - Énfasis2 42" xfId="512" builtinId="53" customBuiltin="true"/>
    <cellStyle name="40% - Énfasis2 43" xfId="513" builtinId="53" customBuiltin="true"/>
    <cellStyle name="40% - Énfasis2 44" xfId="514" builtinId="53" customBuiltin="true"/>
    <cellStyle name="40% - Énfasis2 45" xfId="515" builtinId="53" customBuiltin="true"/>
    <cellStyle name="40% - Énfasis2 46" xfId="516" builtinId="53" customBuiltin="true"/>
    <cellStyle name="40% - Énfasis2 47" xfId="517" builtinId="53" customBuiltin="true"/>
    <cellStyle name="40% - Énfasis2 48" xfId="518" builtinId="53" customBuiltin="true"/>
    <cellStyle name="40% - Énfasis2 49" xfId="519" builtinId="53" customBuiltin="true"/>
    <cellStyle name="40% - Énfasis2 5" xfId="520" builtinId="53" customBuiltin="true"/>
    <cellStyle name="40% - Énfasis2 50" xfId="521" builtinId="53" customBuiltin="true"/>
    <cellStyle name="40% - Énfasis2 51" xfId="522" builtinId="53" customBuiltin="true"/>
    <cellStyle name="40% - Énfasis2 52" xfId="523" builtinId="53" customBuiltin="true"/>
    <cellStyle name="40% - Énfasis2 53" xfId="524" builtinId="53" customBuiltin="true"/>
    <cellStyle name="40% - Énfasis2 54" xfId="525" builtinId="53" customBuiltin="true"/>
    <cellStyle name="40% - Énfasis2 55" xfId="526" builtinId="53" customBuiltin="true"/>
    <cellStyle name="40% - Énfasis2 56" xfId="527" builtinId="53" customBuiltin="true"/>
    <cellStyle name="40% - Énfasis2 57" xfId="528" builtinId="53" customBuiltin="true"/>
    <cellStyle name="40% - Énfasis2 58" xfId="529" builtinId="53" customBuiltin="true"/>
    <cellStyle name="40% - Énfasis2 59" xfId="530" builtinId="53" customBuiltin="true"/>
    <cellStyle name="40% - Énfasis2 6" xfId="531" builtinId="53" customBuiltin="true"/>
    <cellStyle name="40% - Énfasis2 60" xfId="532" builtinId="53" customBuiltin="true"/>
    <cellStyle name="40% - Énfasis2 61" xfId="533" builtinId="53" customBuiltin="true"/>
    <cellStyle name="40% - Énfasis2 62" xfId="534" builtinId="53" customBuiltin="true"/>
    <cellStyle name="40% - Énfasis2 63" xfId="535" builtinId="53" customBuiltin="true"/>
    <cellStyle name="40% - Énfasis2 64" xfId="536" builtinId="53" customBuiltin="true"/>
    <cellStyle name="40% - Énfasis2 7" xfId="537" builtinId="53" customBuiltin="true"/>
    <cellStyle name="40% - Énfasis2 8" xfId="538" builtinId="53" customBuiltin="true"/>
    <cellStyle name="40% - Énfasis2 9" xfId="539" builtinId="53" customBuiltin="true"/>
    <cellStyle name="40% - Énfasis3" xfId="540" builtinId="53" customBuiltin="true"/>
    <cellStyle name="40% - Énfasis3 1" xfId="541" builtinId="53" customBuiltin="true"/>
    <cellStyle name="40% - Énfasis3 10" xfId="542" builtinId="53" customBuiltin="true"/>
    <cellStyle name="40% - Énfasis3 11" xfId="543" builtinId="53" customBuiltin="true"/>
    <cellStyle name="40% - Énfasis3 12" xfId="544" builtinId="53" customBuiltin="true"/>
    <cellStyle name="40% - Énfasis3 13" xfId="545" builtinId="53" customBuiltin="true"/>
    <cellStyle name="40% - Énfasis3 14" xfId="546" builtinId="53" customBuiltin="true"/>
    <cellStyle name="40% - Énfasis3 15" xfId="547" builtinId="53" customBuiltin="true"/>
    <cellStyle name="40% - Énfasis3 16" xfId="548" builtinId="53" customBuiltin="true"/>
    <cellStyle name="40% - Énfasis3 17" xfId="549" builtinId="53" customBuiltin="true"/>
    <cellStyle name="40% - Énfasis3 18" xfId="550" builtinId="53" customBuiltin="true"/>
    <cellStyle name="40% - Énfasis3 19" xfId="551" builtinId="53" customBuiltin="true"/>
    <cellStyle name="40% - Énfasis3 2" xfId="552" builtinId="53" customBuiltin="true"/>
    <cellStyle name="40% - Énfasis3 20" xfId="553" builtinId="53" customBuiltin="true"/>
    <cellStyle name="40% - Énfasis3 21" xfId="554" builtinId="53" customBuiltin="true"/>
    <cellStyle name="40% - Énfasis3 22" xfId="555" builtinId="53" customBuiltin="true"/>
    <cellStyle name="40% - Énfasis3 23" xfId="556" builtinId="53" customBuiltin="true"/>
    <cellStyle name="40% - Énfasis3 24" xfId="557" builtinId="53" customBuiltin="true"/>
    <cellStyle name="40% - Énfasis3 25" xfId="558" builtinId="53" customBuiltin="true"/>
    <cellStyle name="40% - Énfasis3 26" xfId="559" builtinId="53" customBuiltin="true"/>
    <cellStyle name="40% - Énfasis3 27" xfId="560" builtinId="53" customBuiltin="true"/>
    <cellStyle name="40% - Énfasis3 28" xfId="561" builtinId="53" customBuiltin="true"/>
    <cellStyle name="40% - Énfasis3 29" xfId="562" builtinId="53" customBuiltin="true"/>
    <cellStyle name="40% - Énfasis3 3" xfId="563" builtinId="53" customBuiltin="true"/>
    <cellStyle name="40% - Énfasis3 30" xfId="564" builtinId="53" customBuiltin="true"/>
    <cellStyle name="40% - Énfasis3 31" xfId="565" builtinId="53" customBuiltin="true"/>
    <cellStyle name="40% - Énfasis3 32" xfId="566" builtinId="53" customBuiltin="true"/>
    <cellStyle name="40% - Énfasis3 33" xfId="567" builtinId="53" customBuiltin="true"/>
    <cellStyle name="40% - Énfasis3 34" xfId="568" builtinId="53" customBuiltin="true"/>
    <cellStyle name="40% - Énfasis3 35" xfId="569" builtinId="53" customBuiltin="true"/>
    <cellStyle name="40% - Énfasis3 36" xfId="570" builtinId="53" customBuiltin="true"/>
    <cellStyle name="40% - Énfasis3 37" xfId="571" builtinId="53" customBuiltin="true"/>
    <cellStyle name="40% - Énfasis3 38" xfId="572" builtinId="53" customBuiltin="true"/>
    <cellStyle name="40% - Énfasis3 39" xfId="573" builtinId="53" customBuiltin="true"/>
    <cellStyle name="40% - Énfasis3 4" xfId="574" builtinId="53" customBuiltin="true"/>
    <cellStyle name="40% - Énfasis3 40" xfId="575" builtinId="53" customBuiltin="true"/>
    <cellStyle name="40% - Énfasis3 41" xfId="576" builtinId="53" customBuiltin="true"/>
    <cellStyle name="40% - Énfasis3 42" xfId="577" builtinId="53" customBuiltin="true"/>
    <cellStyle name="40% - Énfasis3 43" xfId="578" builtinId="53" customBuiltin="true"/>
    <cellStyle name="40% - Énfasis3 44" xfId="579" builtinId="53" customBuiltin="true"/>
    <cellStyle name="40% - Énfasis3 45" xfId="580" builtinId="53" customBuiltin="true"/>
    <cellStyle name="40% - Énfasis3 46" xfId="581" builtinId="53" customBuiltin="true"/>
    <cellStyle name="40% - Énfasis3 47" xfId="582" builtinId="53" customBuiltin="true"/>
    <cellStyle name="40% - Énfasis3 48" xfId="583" builtinId="53" customBuiltin="true"/>
    <cellStyle name="40% - Énfasis3 49" xfId="584" builtinId="53" customBuiltin="true"/>
    <cellStyle name="40% - Énfasis3 5" xfId="585" builtinId="53" customBuiltin="true"/>
    <cellStyle name="40% - Énfasis3 50" xfId="586" builtinId="53" customBuiltin="true"/>
    <cellStyle name="40% - Énfasis3 51" xfId="587" builtinId="53" customBuiltin="true"/>
    <cellStyle name="40% - Énfasis3 52" xfId="588" builtinId="53" customBuiltin="true"/>
    <cellStyle name="40% - Énfasis3 53" xfId="589" builtinId="53" customBuiltin="true"/>
    <cellStyle name="40% - Énfasis3 54" xfId="590" builtinId="53" customBuiltin="true"/>
    <cellStyle name="40% - Énfasis3 55" xfId="591" builtinId="53" customBuiltin="true"/>
    <cellStyle name="40% - Énfasis3 56" xfId="592" builtinId="53" customBuiltin="true"/>
    <cellStyle name="40% - Énfasis3 57" xfId="593" builtinId="53" customBuiltin="true"/>
    <cellStyle name="40% - Énfasis3 58" xfId="594" builtinId="53" customBuiltin="true"/>
    <cellStyle name="40% - Énfasis3 59" xfId="595" builtinId="53" customBuiltin="true"/>
    <cellStyle name="40% - Énfasis3 6" xfId="596" builtinId="53" customBuiltin="true"/>
    <cellStyle name="40% - Énfasis3 60" xfId="597" builtinId="53" customBuiltin="true"/>
    <cellStyle name="40% - Énfasis3 61" xfId="598" builtinId="53" customBuiltin="true"/>
    <cellStyle name="40% - Énfasis3 62" xfId="599" builtinId="53" customBuiltin="true"/>
    <cellStyle name="40% - Énfasis3 63" xfId="600" builtinId="53" customBuiltin="true"/>
    <cellStyle name="40% - Énfasis3 64" xfId="601" builtinId="53" customBuiltin="true"/>
    <cellStyle name="40% - Énfasis3 7" xfId="602" builtinId="53" customBuiltin="true"/>
    <cellStyle name="40% - Énfasis3 8" xfId="603" builtinId="53" customBuiltin="true"/>
    <cellStyle name="40% - Énfasis3 9" xfId="604" builtinId="53" customBuiltin="true"/>
    <cellStyle name="40% - Énfasis4" xfId="605" builtinId="53" customBuiltin="true"/>
    <cellStyle name="40% - Énfasis4 1" xfId="606" builtinId="53" customBuiltin="true"/>
    <cellStyle name="40% - Énfasis4 10" xfId="607" builtinId="53" customBuiltin="true"/>
    <cellStyle name="40% - Énfasis4 11" xfId="608" builtinId="53" customBuiltin="true"/>
    <cellStyle name="40% - Énfasis4 12" xfId="609" builtinId="53" customBuiltin="true"/>
    <cellStyle name="40% - Énfasis4 13" xfId="610" builtinId="53" customBuiltin="true"/>
    <cellStyle name="40% - Énfasis4 14" xfId="611" builtinId="53" customBuiltin="true"/>
    <cellStyle name="40% - Énfasis4 15" xfId="612" builtinId="53" customBuiltin="true"/>
    <cellStyle name="40% - Énfasis4 16" xfId="613" builtinId="53" customBuiltin="true"/>
    <cellStyle name="40% - Énfasis4 17" xfId="614" builtinId="53" customBuiltin="true"/>
    <cellStyle name="40% - Énfasis4 18" xfId="615" builtinId="53" customBuiltin="true"/>
    <cellStyle name="40% - Énfasis4 19" xfId="616" builtinId="53" customBuiltin="true"/>
    <cellStyle name="40% - Énfasis4 2" xfId="617" builtinId="53" customBuiltin="true"/>
    <cellStyle name="40% - Énfasis4 20" xfId="618" builtinId="53" customBuiltin="true"/>
    <cellStyle name="40% - Énfasis4 21" xfId="619" builtinId="53" customBuiltin="true"/>
    <cellStyle name="40% - Énfasis4 22" xfId="620" builtinId="53" customBuiltin="true"/>
    <cellStyle name="40% - Énfasis4 23" xfId="621" builtinId="53" customBuiltin="true"/>
    <cellStyle name="40% - Énfasis4 24" xfId="622" builtinId="53" customBuiltin="true"/>
    <cellStyle name="40% - Énfasis4 25" xfId="623" builtinId="53" customBuiltin="true"/>
    <cellStyle name="40% - Énfasis4 26" xfId="624" builtinId="53" customBuiltin="true"/>
    <cellStyle name="40% - Énfasis4 27" xfId="625" builtinId="53" customBuiltin="true"/>
    <cellStyle name="40% - Énfasis4 28" xfId="626" builtinId="53" customBuiltin="true"/>
    <cellStyle name="40% - Énfasis4 29" xfId="627" builtinId="53" customBuiltin="true"/>
    <cellStyle name="40% - Énfasis4 3" xfId="628" builtinId="53" customBuiltin="true"/>
    <cellStyle name="40% - Énfasis4 30" xfId="629" builtinId="53" customBuiltin="true"/>
    <cellStyle name="40% - Énfasis4 31" xfId="630" builtinId="53" customBuiltin="true"/>
    <cellStyle name="40% - Énfasis4 32" xfId="631" builtinId="53" customBuiltin="true"/>
    <cellStyle name="40% - Énfasis4 33" xfId="632" builtinId="53" customBuiltin="true"/>
    <cellStyle name="40% - Énfasis4 34" xfId="633" builtinId="53" customBuiltin="true"/>
    <cellStyle name="40% - Énfasis4 35" xfId="634" builtinId="53" customBuiltin="true"/>
    <cellStyle name="40% - Énfasis4 36" xfId="635" builtinId="53" customBuiltin="true"/>
    <cellStyle name="40% - Énfasis4 37" xfId="636" builtinId="53" customBuiltin="true"/>
    <cellStyle name="40% - Énfasis4 38" xfId="637" builtinId="53" customBuiltin="true"/>
    <cellStyle name="40% - Énfasis4 39" xfId="638" builtinId="53" customBuiltin="true"/>
    <cellStyle name="40% - Énfasis4 4" xfId="639" builtinId="53" customBuiltin="true"/>
    <cellStyle name="40% - Énfasis4 40" xfId="640" builtinId="53" customBuiltin="true"/>
    <cellStyle name="40% - Énfasis4 41" xfId="641" builtinId="53" customBuiltin="true"/>
    <cellStyle name="40% - Énfasis4 42" xfId="642" builtinId="53" customBuiltin="true"/>
    <cellStyle name="40% - Énfasis4 43" xfId="643" builtinId="53" customBuiltin="true"/>
    <cellStyle name="40% - Énfasis4 44" xfId="644" builtinId="53" customBuiltin="true"/>
    <cellStyle name="40% - Énfasis4 45" xfId="645" builtinId="53" customBuiltin="true"/>
    <cellStyle name="40% - Énfasis4 46" xfId="646" builtinId="53" customBuiltin="true"/>
    <cellStyle name="40% - Énfasis4 47" xfId="647" builtinId="53" customBuiltin="true"/>
    <cellStyle name="40% - Énfasis4 48" xfId="648" builtinId="53" customBuiltin="true"/>
    <cellStyle name="40% - Énfasis4 49" xfId="649" builtinId="53" customBuiltin="true"/>
    <cellStyle name="40% - Énfasis4 5" xfId="650" builtinId="53" customBuiltin="true"/>
    <cellStyle name="40% - Énfasis4 50" xfId="651" builtinId="53" customBuiltin="true"/>
    <cellStyle name="40% - Énfasis4 51" xfId="652" builtinId="53" customBuiltin="true"/>
    <cellStyle name="40% - Énfasis4 52" xfId="653" builtinId="53" customBuiltin="true"/>
    <cellStyle name="40% - Énfasis4 53" xfId="654" builtinId="53" customBuiltin="true"/>
    <cellStyle name="40% - Énfasis4 54" xfId="655" builtinId="53" customBuiltin="true"/>
    <cellStyle name="40% - Énfasis4 55" xfId="656" builtinId="53" customBuiltin="true"/>
    <cellStyle name="40% - Énfasis4 56" xfId="657" builtinId="53" customBuiltin="true"/>
    <cellStyle name="40% - Énfasis4 57" xfId="658" builtinId="53" customBuiltin="true"/>
    <cellStyle name="40% - Énfasis4 58" xfId="659" builtinId="53" customBuiltin="true"/>
    <cellStyle name="40% - Énfasis4 59" xfId="660" builtinId="53" customBuiltin="true"/>
    <cellStyle name="40% - Énfasis4 6" xfId="661" builtinId="53" customBuiltin="true"/>
    <cellStyle name="40% - Énfasis4 60" xfId="662" builtinId="53" customBuiltin="true"/>
    <cellStyle name="40% - Énfasis4 61" xfId="663" builtinId="53" customBuiltin="true"/>
    <cellStyle name="40% - Énfasis4 62" xfId="664" builtinId="53" customBuiltin="true"/>
    <cellStyle name="40% - Énfasis4 63" xfId="665" builtinId="53" customBuiltin="true"/>
    <cellStyle name="40% - Énfasis4 64" xfId="666" builtinId="53" customBuiltin="true"/>
    <cellStyle name="40% - Énfasis4 7" xfId="667" builtinId="53" customBuiltin="true"/>
    <cellStyle name="40% - Énfasis4 8" xfId="668" builtinId="53" customBuiltin="true"/>
    <cellStyle name="40% - Énfasis4 9" xfId="669" builtinId="53" customBuiltin="true"/>
    <cellStyle name="40% - Énfasis5" xfId="670" builtinId="53" customBuiltin="true"/>
    <cellStyle name="40% - Énfasis5 1" xfId="671" builtinId="53" customBuiltin="true"/>
    <cellStyle name="40% - Énfasis5 10" xfId="672" builtinId="53" customBuiltin="true"/>
    <cellStyle name="40% - Énfasis5 11" xfId="673" builtinId="53" customBuiltin="true"/>
    <cellStyle name="40% - Énfasis5 12" xfId="674" builtinId="53" customBuiltin="true"/>
    <cellStyle name="40% - Énfasis5 13" xfId="675" builtinId="53" customBuiltin="true"/>
    <cellStyle name="40% - Énfasis5 14" xfId="676" builtinId="53" customBuiltin="true"/>
    <cellStyle name="40% - Énfasis5 15" xfId="677" builtinId="53" customBuiltin="true"/>
    <cellStyle name="40% - Énfasis5 16" xfId="678" builtinId="53" customBuiltin="true"/>
    <cellStyle name="40% - Énfasis5 17" xfId="679" builtinId="53" customBuiltin="true"/>
    <cellStyle name="40% - Énfasis5 18" xfId="680" builtinId="53" customBuiltin="true"/>
    <cellStyle name="40% - Énfasis5 19" xfId="681" builtinId="53" customBuiltin="true"/>
    <cellStyle name="40% - Énfasis5 2" xfId="682" builtinId="53" customBuiltin="true"/>
    <cellStyle name="40% - Énfasis5 20" xfId="683" builtinId="53" customBuiltin="true"/>
    <cellStyle name="40% - Énfasis5 21" xfId="684" builtinId="53" customBuiltin="true"/>
    <cellStyle name="40% - Énfasis5 22" xfId="685" builtinId="53" customBuiltin="true"/>
    <cellStyle name="40% - Énfasis5 23" xfId="686" builtinId="53" customBuiltin="true"/>
    <cellStyle name="40% - Énfasis5 24" xfId="687" builtinId="53" customBuiltin="true"/>
    <cellStyle name="40% - Énfasis5 25" xfId="688" builtinId="53" customBuiltin="true"/>
    <cellStyle name="40% - Énfasis5 26" xfId="689" builtinId="53" customBuiltin="true"/>
    <cellStyle name="40% - Énfasis5 27" xfId="690" builtinId="53" customBuiltin="true"/>
    <cellStyle name="40% - Énfasis5 28" xfId="691" builtinId="53" customBuiltin="true"/>
    <cellStyle name="40% - Énfasis5 29" xfId="692" builtinId="53" customBuiltin="true"/>
    <cellStyle name="40% - Énfasis5 3" xfId="693" builtinId="53" customBuiltin="true"/>
    <cellStyle name="40% - Énfasis5 30" xfId="694" builtinId="53" customBuiltin="true"/>
    <cellStyle name="40% - Énfasis5 31" xfId="695" builtinId="53" customBuiltin="true"/>
    <cellStyle name="40% - Énfasis5 32" xfId="696" builtinId="53" customBuiltin="true"/>
    <cellStyle name="40% - Énfasis5 33" xfId="697" builtinId="53" customBuiltin="true"/>
    <cellStyle name="40% - Énfasis5 34" xfId="698" builtinId="53" customBuiltin="true"/>
    <cellStyle name="40% - Énfasis5 35" xfId="699" builtinId="53" customBuiltin="true"/>
    <cellStyle name="40% - Énfasis5 36" xfId="700" builtinId="53" customBuiltin="true"/>
    <cellStyle name="40% - Énfasis5 37" xfId="701" builtinId="53" customBuiltin="true"/>
    <cellStyle name="40% - Énfasis5 38" xfId="702" builtinId="53" customBuiltin="true"/>
    <cellStyle name="40% - Énfasis5 39" xfId="703" builtinId="53" customBuiltin="true"/>
    <cellStyle name="40% - Énfasis5 4" xfId="704" builtinId="53" customBuiltin="true"/>
    <cellStyle name="40% - Énfasis5 40" xfId="705" builtinId="53" customBuiltin="true"/>
    <cellStyle name="40% - Énfasis5 41" xfId="706" builtinId="53" customBuiltin="true"/>
    <cellStyle name="40% - Énfasis5 42" xfId="707" builtinId="53" customBuiltin="true"/>
    <cellStyle name="40% - Énfasis5 43" xfId="708" builtinId="53" customBuiltin="true"/>
    <cellStyle name="40% - Énfasis5 44" xfId="709" builtinId="53" customBuiltin="true"/>
    <cellStyle name="40% - Énfasis5 45" xfId="710" builtinId="53" customBuiltin="true"/>
    <cellStyle name="40% - Énfasis5 46" xfId="711" builtinId="53" customBuiltin="true"/>
    <cellStyle name="40% - Énfasis5 47" xfId="712" builtinId="53" customBuiltin="true"/>
    <cellStyle name="40% - Énfasis5 48" xfId="713" builtinId="53" customBuiltin="true"/>
    <cellStyle name="40% - Énfasis5 49" xfId="714" builtinId="53" customBuiltin="true"/>
    <cellStyle name="40% - Énfasis5 5" xfId="715" builtinId="53" customBuiltin="true"/>
    <cellStyle name="40% - Énfasis5 50" xfId="716" builtinId="53" customBuiltin="true"/>
    <cellStyle name="40% - Énfasis5 51" xfId="717" builtinId="53" customBuiltin="true"/>
    <cellStyle name="40% - Énfasis5 52" xfId="718" builtinId="53" customBuiltin="true"/>
    <cellStyle name="40% - Énfasis5 53" xfId="719" builtinId="53" customBuiltin="true"/>
    <cellStyle name="40% - Énfasis5 54" xfId="720" builtinId="53" customBuiltin="true"/>
    <cellStyle name="40% - Énfasis5 55" xfId="721" builtinId="53" customBuiltin="true"/>
    <cellStyle name="40% - Énfasis5 56" xfId="722" builtinId="53" customBuiltin="true"/>
    <cellStyle name="40% - Énfasis5 57" xfId="723" builtinId="53" customBuiltin="true"/>
    <cellStyle name="40% - Énfasis5 58" xfId="724" builtinId="53" customBuiltin="true"/>
    <cellStyle name="40% - Énfasis5 59" xfId="725" builtinId="53" customBuiltin="true"/>
    <cellStyle name="40% - Énfasis5 6" xfId="726" builtinId="53" customBuiltin="true"/>
    <cellStyle name="40% - Énfasis5 60" xfId="727" builtinId="53" customBuiltin="true"/>
    <cellStyle name="40% - Énfasis5 61" xfId="728" builtinId="53" customBuiltin="true"/>
    <cellStyle name="40% - Énfasis5 62" xfId="729" builtinId="53" customBuiltin="true"/>
    <cellStyle name="40% - Énfasis5 63" xfId="730" builtinId="53" customBuiltin="true"/>
    <cellStyle name="40% - Énfasis5 64" xfId="731" builtinId="53" customBuiltin="true"/>
    <cellStyle name="40% - Énfasis5 7" xfId="732" builtinId="53" customBuiltin="true"/>
    <cellStyle name="40% - Énfasis5 8" xfId="733" builtinId="53" customBuiltin="true"/>
    <cellStyle name="40% - Énfasis5 9" xfId="734" builtinId="53" customBuiltin="true"/>
    <cellStyle name="40% - Énfasis6" xfId="735" builtinId="53" customBuiltin="true"/>
    <cellStyle name="40% - Énfasis6 1" xfId="736" builtinId="53" customBuiltin="true"/>
    <cellStyle name="40% - Énfasis6 10" xfId="737" builtinId="53" customBuiltin="true"/>
    <cellStyle name="40% - Énfasis6 11" xfId="738" builtinId="53" customBuiltin="true"/>
    <cellStyle name="40% - Énfasis6 12" xfId="739" builtinId="53" customBuiltin="true"/>
    <cellStyle name="40% - Énfasis6 13" xfId="740" builtinId="53" customBuiltin="true"/>
    <cellStyle name="40% - Énfasis6 14" xfId="741" builtinId="53" customBuiltin="true"/>
    <cellStyle name="40% - Énfasis6 15" xfId="742" builtinId="53" customBuiltin="true"/>
    <cellStyle name="40% - Énfasis6 16" xfId="743" builtinId="53" customBuiltin="true"/>
    <cellStyle name="40% - Énfasis6 17" xfId="744" builtinId="53" customBuiltin="true"/>
    <cellStyle name="40% - Énfasis6 18" xfId="745" builtinId="53" customBuiltin="true"/>
    <cellStyle name="40% - Énfasis6 19" xfId="746" builtinId="53" customBuiltin="true"/>
    <cellStyle name="40% - Énfasis6 2" xfId="747" builtinId="53" customBuiltin="true"/>
    <cellStyle name="40% - Énfasis6 20" xfId="748" builtinId="53" customBuiltin="true"/>
    <cellStyle name="40% - Énfasis6 21" xfId="749" builtinId="53" customBuiltin="true"/>
    <cellStyle name="40% - Énfasis6 22" xfId="750" builtinId="53" customBuiltin="true"/>
    <cellStyle name="40% - Énfasis6 23" xfId="751" builtinId="53" customBuiltin="true"/>
    <cellStyle name="40% - Énfasis6 24" xfId="752" builtinId="53" customBuiltin="true"/>
    <cellStyle name="40% - Énfasis6 25" xfId="753" builtinId="53" customBuiltin="true"/>
    <cellStyle name="40% - Énfasis6 26" xfId="754" builtinId="53" customBuiltin="true"/>
    <cellStyle name="40% - Énfasis6 27" xfId="755" builtinId="53" customBuiltin="true"/>
    <cellStyle name="40% - Énfasis6 28" xfId="756" builtinId="53" customBuiltin="true"/>
    <cellStyle name="40% - Énfasis6 29" xfId="757" builtinId="53" customBuiltin="true"/>
    <cellStyle name="40% - Énfasis6 3" xfId="758" builtinId="53" customBuiltin="true"/>
    <cellStyle name="40% - Énfasis6 30" xfId="759" builtinId="53" customBuiltin="true"/>
    <cellStyle name="40% - Énfasis6 31" xfId="760" builtinId="53" customBuiltin="true"/>
    <cellStyle name="40% - Énfasis6 32" xfId="761" builtinId="53" customBuiltin="true"/>
    <cellStyle name="40% - Énfasis6 33" xfId="762" builtinId="53" customBuiltin="true"/>
    <cellStyle name="40% - Énfasis6 34" xfId="763" builtinId="53" customBuiltin="true"/>
    <cellStyle name="40% - Énfasis6 35" xfId="764" builtinId="53" customBuiltin="true"/>
    <cellStyle name="40% - Énfasis6 36" xfId="765" builtinId="53" customBuiltin="true"/>
    <cellStyle name="40% - Énfasis6 37" xfId="766" builtinId="53" customBuiltin="true"/>
    <cellStyle name="40% - Énfasis6 38" xfId="767" builtinId="53" customBuiltin="true"/>
    <cellStyle name="40% - Énfasis6 39" xfId="768" builtinId="53" customBuiltin="true"/>
    <cellStyle name="40% - Énfasis6 4" xfId="769" builtinId="53" customBuiltin="true"/>
    <cellStyle name="40% - Énfasis6 40" xfId="770" builtinId="53" customBuiltin="true"/>
    <cellStyle name="40% - Énfasis6 41" xfId="771" builtinId="53" customBuiltin="true"/>
    <cellStyle name="40% - Énfasis6 42" xfId="772" builtinId="53" customBuiltin="true"/>
    <cellStyle name="40% - Énfasis6 43" xfId="773" builtinId="53" customBuiltin="true"/>
    <cellStyle name="40% - Énfasis6 44" xfId="774" builtinId="53" customBuiltin="true"/>
    <cellStyle name="40% - Énfasis6 45" xfId="775" builtinId="53" customBuiltin="true"/>
    <cellStyle name="40% - Énfasis6 46" xfId="776" builtinId="53" customBuiltin="true"/>
    <cellStyle name="40% - Énfasis6 47" xfId="777" builtinId="53" customBuiltin="true"/>
    <cellStyle name="40% - Énfasis6 48" xfId="778" builtinId="53" customBuiltin="true"/>
    <cellStyle name="40% - Énfasis6 49" xfId="779" builtinId="53" customBuiltin="true"/>
    <cellStyle name="40% - Énfasis6 5" xfId="780" builtinId="53" customBuiltin="true"/>
    <cellStyle name="40% - Énfasis6 50" xfId="781" builtinId="53" customBuiltin="true"/>
    <cellStyle name="40% - Énfasis6 51" xfId="782" builtinId="53" customBuiltin="true"/>
    <cellStyle name="40% - Énfasis6 52" xfId="783" builtinId="53" customBuiltin="true"/>
    <cellStyle name="40% - Énfasis6 53" xfId="784" builtinId="53" customBuiltin="true"/>
    <cellStyle name="40% - Énfasis6 54" xfId="785" builtinId="53" customBuiltin="true"/>
    <cellStyle name="40% - Énfasis6 55" xfId="786" builtinId="53" customBuiltin="true"/>
    <cellStyle name="40% - Énfasis6 56" xfId="787" builtinId="53" customBuiltin="true"/>
    <cellStyle name="40% - Énfasis6 57" xfId="788" builtinId="53" customBuiltin="true"/>
    <cellStyle name="40% - Énfasis6 58" xfId="789" builtinId="53" customBuiltin="true"/>
    <cellStyle name="40% - Énfasis6 59" xfId="790" builtinId="53" customBuiltin="true"/>
    <cellStyle name="40% - Énfasis6 6" xfId="791" builtinId="53" customBuiltin="true"/>
    <cellStyle name="40% - Énfasis6 60" xfId="792" builtinId="53" customBuiltin="true"/>
    <cellStyle name="40% - Énfasis6 61" xfId="793" builtinId="53" customBuiltin="true"/>
    <cellStyle name="40% - Énfasis6 62" xfId="794" builtinId="53" customBuiltin="true"/>
    <cellStyle name="40% - Énfasis6 63" xfId="795" builtinId="53" customBuiltin="true"/>
    <cellStyle name="40% - Énfasis6 64" xfId="796" builtinId="53" customBuiltin="true"/>
    <cellStyle name="40% - Énfasis6 7" xfId="797" builtinId="53" customBuiltin="true"/>
    <cellStyle name="40% - Énfasis6 8" xfId="798" builtinId="53" customBuiltin="true"/>
    <cellStyle name="40% - Énfasis6 9" xfId="799" builtinId="53" customBuiltin="true"/>
    <cellStyle name="60% - Énfasis1" xfId="800" builtinId="53" customBuiltin="true"/>
    <cellStyle name="60% - Énfasis1 1" xfId="801" builtinId="53" customBuiltin="true"/>
    <cellStyle name="60% - Énfasis1 10" xfId="802" builtinId="53" customBuiltin="true"/>
    <cellStyle name="60% - Énfasis1 11" xfId="803" builtinId="53" customBuiltin="true"/>
    <cellStyle name="60% - Énfasis1 12" xfId="804" builtinId="53" customBuiltin="true"/>
    <cellStyle name="60% - Énfasis1 13" xfId="805" builtinId="53" customBuiltin="true"/>
    <cellStyle name="60% - Énfasis1 14" xfId="806" builtinId="53" customBuiltin="true"/>
    <cellStyle name="60% - Énfasis1 15" xfId="807" builtinId="53" customBuiltin="true"/>
    <cellStyle name="60% - Énfasis1 16" xfId="808" builtinId="53" customBuiltin="true"/>
    <cellStyle name="60% - Énfasis1 17" xfId="809" builtinId="53" customBuiltin="true"/>
    <cellStyle name="60% - Énfasis1 18" xfId="810" builtinId="53" customBuiltin="true"/>
    <cellStyle name="60% - Énfasis1 19" xfId="811" builtinId="53" customBuiltin="true"/>
    <cellStyle name="60% - Énfasis1 2" xfId="812" builtinId="53" customBuiltin="true"/>
    <cellStyle name="60% - Énfasis1 20" xfId="813" builtinId="53" customBuiltin="true"/>
    <cellStyle name="60% - Énfasis1 21" xfId="814" builtinId="53" customBuiltin="true"/>
    <cellStyle name="60% - Énfasis1 22" xfId="815" builtinId="53" customBuiltin="true"/>
    <cellStyle name="60% - Énfasis1 23" xfId="816" builtinId="53" customBuiltin="true"/>
    <cellStyle name="60% - Énfasis1 24" xfId="817" builtinId="53" customBuiltin="true"/>
    <cellStyle name="60% - Énfasis1 25" xfId="818" builtinId="53" customBuiltin="true"/>
    <cellStyle name="60% - Énfasis1 26" xfId="819" builtinId="53" customBuiltin="true"/>
    <cellStyle name="60% - Énfasis1 27" xfId="820" builtinId="53" customBuiltin="true"/>
    <cellStyle name="60% - Énfasis1 28" xfId="821" builtinId="53" customBuiltin="true"/>
    <cellStyle name="60% - Énfasis1 29" xfId="822" builtinId="53" customBuiltin="true"/>
    <cellStyle name="60% - Énfasis1 3" xfId="823" builtinId="53" customBuiltin="true"/>
    <cellStyle name="60% - Énfasis1 30" xfId="824" builtinId="53" customBuiltin="true"/>
    <cellStyle name="60% - Énfasis1 31" xfId="825" builtinId="53" customBuiltin="true"/>
    <cellStyle name="60% - Énfasis1 32" xfId="826" builtinId="53" customBuiltin="true"/>
    <cellStyle name="60% - Énfasis1 33" xfId="827" builtinId="53" customBuiltin="true"/>
    <cellStyle name="60% - Énfasis1 34" xfId="828" builtinId="53" customBuiltin="true"/>
    <cellStyle name="60% - Énfasis1 35" xfId="829" builtinId="53" customBuiltin="true"/>
    <cellStyle name="60% - Énfasis1 36" xfId="830" builtinId="53" customBuiltin="true"/>
    <cellStyle name="60% - Énfasis1 37" xfId="831" builtinId="53" customBuiltin="true"/>
    <cellStyle name="60% - Énfasis1 38" xfId="832" builtinId="53" customBuiltin="true"/>
    <cellStyle name="60% - Énfasis1 39" xfId="833" builtinId="53" customBuiltin="true"/>
    <cellStyle name="60% - Énfasis1 4" xfId="834" builtinId="53" customBuiltin="true"/>
    <cellStyle name="60% - Énfasis1 40" xfId="835" builtinId="53" customBuiltin="true"/>
    <cellStyle name="60% - Énfasis1 41" xfId="836" builtinId="53" customBuiltin="true"/>
    <cellStyle name="60% - Énfasis1 42" xfId="837" builtinId="53" customBuiltin="true"/>
    <cellStyle name="60% - Énfasis1 43" xfId="838" builtinId="53" customBuiltin="true"/>
    <cellStyle name="60% - Énfasis1 44" xfId="839" builtinId="53" customBuiltin="true"/>
    <cellStyle name="60% - Énfasis1 45" xfId="840" builtinId="53" customBuiltin="true"/>
    <cellStyle name="60% - Énfasis1 46" xfId="841" builtinId="53" customBuiltin="true"/>
    <cellStyle name="60% - Énfasis1 47" xfId="842" builtinId="53" customBuiltin="true"/>
    <cellStyle name="60% - Énfasis1 48" xfId="843" builtinId="53" customBuiltin="true"/>
    <cellStyle name="60% - Énfasis1 49" xfId="844" builtinId="53" customBuiltin="true"/>
    <cellStyle name="60% - Énfasis1 5" xfId="845" builtinId="53" customBuiltin="true"/>
    <cellStyle name="60% - Énfasis1 50" xfId="846" builtinId="53" customBuiltin="true"/>
    <cellStyle name="60% - Énfasis1 51" xfId="847" builtinId="53" customBuiltin="true"/>
    <cellStyle name="60% - Énfasis1 52" xfId="848" builtinId="53" customBuiltin="true"/>
    <cellStyle name="60% - Énfasis1 53" xfId="849" builtinId="53" customBuiltin="true"/>
    <cellStyle name="60% - Énfasis1 54" xfId="850" builtinId="53" customBuiltin="true"/>
    <cellStyle name="60% - Énfasis1 55" xfId="851" builtinId="53" customBuiltin="true"/>
    <cellStyle name="60% - Énfasis1 56" xfId="852" builtinId="53" customBuiltin="true"/>
    <cellStyle name="60% - Énfasis1 57" xfId="853" builtinId="53" customBuiltin="true"/>
    <cellStyle name="60% - Énfasis1 58" xfId="854" builtinId="53" customBuiltin="true"/>
    <cellStyle name="60% - Énfasis1 59" xfId="855" builtinId="53" customBuiltin="true"/>
    <cellStyle name="60% - Énfasis1 6" xfId="856" builtinId="53" customBuiltin="true"/>
    <cellStyle name="60% - Énfasis1 60" xfId="857" builtinId="53" customBuiltin="true"/>
    <cellStyle name="60% - Énfasis1 61" xfId="858" builtinId="53" customBuiltin="true"/>
    <cellStyle name="60% - Énfasis1 62" xfId="859" builtinId="53" customBuiltin="true"/>
    <cellStyle name="60% - Énfasis1 63" xfId="860" builtinId="53" customBuiltin="true"/>
    <cellStyle name="60% - Énfasis1 64" xfId="861" builtinId="53" customBuiltin="true"/>
    <cellStyle name="60% - Énfasis1 7" xfId="862" builtinId="53" customBuiltin="true"/>
    <cellStyle name="60% - Énfasis1 8" xfId="863" builtinId="53" customBuiltin="true"/>
    <cellStyle name="60% - Énfasis1 9" xfId="864" builtinId="53" customBuiltin="true"/>
    <cellStyle name="60% - Énfasis2" xfId="865" builtinId="53" customBuiltin="true"/>
    <cellStyle name="60% - Énfasis2 1" xfId="866" builtinId="53" customBuiltin="true"/>
    <cellStyle name="60% - Énfasis2 10" xfId="867" builtinId="53" customBuiltin="true"/>
    <cellStyle name="60% - Énfasis2 11" xfId="868" builtinId="53" customBuiltin="true"/>
    <cellStyle name="60% - Énfasis2 12" xfId="869" builtinId="53" customBuiltin="true"/>
    <cellStyle name="60% - Énfasis2 13" xfId="870" builtinId="53" customBuiltin="true"/>
    <cellStyle name="60% - Énfasis2 14" xfId="871" builtinId="53" customBuiltin="true"/>
    <cellStyle name="60% - Énfasis2 15" xfId="872" builtinId="53" customBuiltin="true"/>
    <cellStyle name="60% - Énfasis2 16" xfId="873" builtinId="53" customBuiltin="true"/>
    <cellStyle name="60% - Énfasis2 17" xfId="874" builtinId="53" customBuiltin="true"/>
    <cellStyle name="60% - Énfasis2 18" xfId="875" builtinId="53" customBuiltin="true"/>
    <cellStyle name="60% - Énfasis2 19" xfId="876" builtinId="53" customBuiltin="true"/>
    <cellStyle name="60% - Énfasis2 2" xfId="877" builtinId="53" customBuiltin="true"/>
    <cellStyle name="60% - Énfasis2 20" xfId="878" builtinId="53" customBuiltin="true"/>
    <cellStyle name="60% - Énfasis2 21" xfId="879" builtinId="53" customBuiltin="true"/>
    <cellStyle name="60% - Énfasis2 22" xfId="880" builtinId="53" customBuiltin="true"/>
    <cellStyle name="60% - Énfasis2 23" xfId="881" builtinId="53" customBuiltin="true"/>
    <cellStyle name="60% - Énfasis2 24" xfId="882" builtinId="53" customBuiltin="true"/>
    <cellStyle name="60% - Énfasis2 25" xfId="883" builtinId="53" customBuiltin="true"/>
    <cellStyle name="60% - Énfasis2 26" xfId="884" builtinId="53" customBuiltin="true"/>
    <cellStyle name="60% - Énfasis2 27" xfId="885" builtinId="53" customBuiltin="true"/>
    <cellStyle name="60% - Énfasis2 28" xfId="886" builtinId="53" customBuiltin="true"/>
    <cellStyle name="60% - Énfasis2 29" xfId="887" builtinId="53" customBuiltin="true"/>
    <cellStyle name="60% - Énfasis2 3" xfId="888" builtinId="53" customBuiltin="true"/>
    <cellStyle name="60% - Énfasis2 30" xfId="889" builtinId="53" customBuiltin="true"/>
    <cellStyle name="60% - Énfasis2 31" xfId="890" builtinId="53" customBuiltin="true"/>
    <cellStyle name="60% - Énfasis2 32" xfId="891" builtinId="53" customBuiltin="true"/>
    <cellStyle name="60% - Énfasis2 33" xfId="892" builtinId="53" customBuiltin="true"/>
    <cellStyle name="60% - Énfasis2 34" xfId="893" builtinId="53" customBuiltin="true"/>
    <cellStyle name="60% - Énfasis2 35" xfId="894" builtinId="53" customBuiltin="true"/>
    <cellStyle name="60% - Énfasis2 36" xfId="895" builtinId="53" customBuiltin="true"/>
    <cellStyle name="60% - Énfasis2 37" xfId="896" builtinId="53" customBuiltin="true"/>
    <cellStyle name="60% - Énfasis2 38" xfId="897" builtinId="53" customBuiltin="true"/>
    <cellStyle name="60% - Énfasis2 39" xfId="898" builtinId="53" customBuiltin="true"/>
    <cellStyle name="60% - Énfasis2 4" xfId="899" builtinId="53" customBuiltin="true"/>
    <cellStyle name="60% - Énfasis2 40" xfId="900" builtinId="53" customBuiltin="true"/>
    <cellStyle name="60% - Énfasis2 41" xfId="901" builtinId="53" customBuiltin="true"/>
    <cellStyle name="60% - Énfasis2 42" xfId="902" builtinId="53" customBuiltin="true"/>
    <cellStyle name="60% - Énfasis2 43" xfId="903" builtinId="53" customBuiltin="true"/>
    <cellStyle name="60% - Énfasis2 44" xfId="904" builtinId="53" customBuiltin="true"/>
    <cellStyle name="60% - Énfasis2 45" xfId="905" builtinId="53" customBuiltin="true"/>
    <cellStyle name="60% - Énfasis2 46" xfId="906" builtinId="53" customBuiltin="true"/>
    <cellStyle name="60% - Énfasis2 47" xfId="907" builtinId="53" customBuiltin="true"/>
    <cellStyle name="60% - Énfasis2 48" xfId="908" builtinId="53" customBuiltin="true"/>
    <cellStyle name="60% - Énfasis2 49" xfId="909" builtinId="53" customBuiltin="true"/>
    <cellStyle name="60% - Énfasis2 5" xfId="910" builtinId="53" customBuiltin="true"/>
    <cellStyle name="60% - Énfasis2 50" xfId="911" builtinId="53" customBuiltin="true"/>
    <cellStyle name="60% - Énfasis2 51" xfId="912" builtinId="53" customBuiltin="true"/>
    <cellStyle name="60% - Énfasis2 52" xfId="913" builtinId="53" customBuiltin="true"/>
    <cellStyle name="60% - Énfasis2 53" xfId="914" builtinId="53" customBuiltin="true"/>
    <cellStyle name="60% - Énfasis2 54" xfId="915" builtinId="53" customBuiltin="true"/>
    <cellStyle name="60% - Énfasis2 55" xfId="916" builtinId="53" customBuiltin="true"/>
    <cellStyle name="60% - Énfasis2 56" xfId="917" builtinId="53" customBuiltin="true"/>
    <cellStyle name="60% - Énfasis2 57" xfId="918" builtinId="53" customBuiltin="true"/>
    <cellStyle name="60% - Énfasis2 58" xfId="919" builtinId="53" customBuiltin="true"/>
    <cellStyle name="60% - Énfasis2 59" xfId="920" builtinId="53" customBuiltin="true"/>
    <cellStyle name="60% - Énfasis2 6" xfId="921" builtinId="53" customBuiltin="true"/>
    <cellStyle name="60% - Énfasis2 60" xfId="922" builtinId="53" customBuiltin="true"/>
    <cellStyle name="60% - Énfasis2 61" xfId="923" builtinId="53" customBuiltin="true"/>
    <cellStyle name="60% - Énfasis2 62" xfId="924" builtinId="53" customBuiltin="true"/>
    <cellStyle name="60% - Énfasis2 63" xfId="925" builtinId="53" customBuiltin="true"/>
    <cellStyle name="60% - Énfasis2 64" xfId="926" builtinId="53" customBuiltin="true"/>
    <cellStyle name="60% - Énfasis2 7" xfId="927" builtinId="53" customBuiltin="true"/>
    <cellStyle name="60% - Énfasis2 8" xfId="928" builtinId="53" customBuiltin="true"/>
    <cellStyle name="60% - Énfasis2 9" xfId="929" builtinId="53" customBuiltin="true"/>
    <cellStyle name="60% - Énfasis3" xfId="930" builtinId="53" customBuiltin="true"/>
    <cellStyle name="60% - Énfasis3 1" xfId="931" builtinId="53" customBuiltin="true"/>
    <cellStyle name="60% - Énfasis3 10" xfId="932" builtinId="53" customBuiltin="true"/>
    <cellStyle name="60% - Énfasis3 11" xfId="933" builtinId="53" customBuiltin="true"/>
    <cellStyle name="60% - Énfasis3 12" xfId="934" builtinId="53" customBuiltin="true"/>
    <cellStyle name="60% - Énfasis3 13" xfId="935" builtinId="53" customBuiltin="true"/>
    <cellStyle name="60% - Énfasis3 14" xfId="936" builtinId="53" customBuiltin="true"/>
    <cellStyle name="60% - Énfasis3 15" xfId="937" builtinId="53" customBuiltin="true"/>
    <cellStyle name="60% - Énfasis3 16" xfId="938" builtinId="53" customBuiltin="true"/>
    <cellStyle name="60% - Énfasis3 17" xfId="939" builtinId="53" customBuiltin="true"/>
    <cellStyle name="60% - Énfasis3 18" xfId="940" builtinId="53" customBuiltin="true"/>
    <cellStyle name="60% - Énfasis3 19" xfId="941" builtinId="53" customBuiltin="true"/>
    <cellStyle name="60% - Énfasis3 2" xfId="942" builtinId="53" customBuiltin="true"/>
    <cellStyle name="60% - Énfasis3 20" xfId="943" builtinId="53" customBuiltin="true"/>
    <cellStyle name="60% - Énfasis3 21" xfId="944" builtinId="53" customBuiltin="true"/>
    <cellStyle name="60% - Énfasis3 22" xfId="945" builtinId="53" customBuiltin="true"/>
    <cellStyle name="60% - Énfasis3 23" xfId="946" builtinId="53" customBuiltin="true"/>
    <cellStyle name="60% - Énfasis3 24" xfId="947" builtinId="53" customBuiltin="true"/>
    <cellStyle name="60% - Énfasis3 25" xfId="948" builtinId="53" customBuiltin="true"/>
    <cellStyle name="60% - Énfasis3 26" xfId="949" builtinId="53" customBuiltin="true"/>
    <cellStyle name="60% - Énfasis3 27" xfId="950" builtinId="53" customBuiltin="true"/>
    <cellStyle name="60% - Énfasis3 28" xfId="951" builtinId="53" customBuiltin="true"/>
    <cellStyle name="60% - Énfasis3 29" xfId="952" builtinId="53" customBuiltin="true"/>
    <cellStyle name="60% - Énfasis3 3" xfId="953" builtinId="53" customBuiltin="true"/>
    <cellStyle name="60% - Énfasis3 30" xfId="954" builtinId="53" customBuiltin="true"/>
    <cellStyle name="60% - Énfasis3 31" xfId="955" builtinId="53" customBuiltin="true"/>
    <cellStyle name="60% - Énfasis3 32" xfId="956" builtinId="53" customBuiltin="true"/>
    <cellStyle name="60% - Énfasis3 33" xfId="957" builtinId="53" customBuiltin="true"/>
    <cellStyle name="60% - Énfasis3 34" xfId="958" builtinId="53" customBuiltin="true"/>
    <cellStyle name="60% - Énfasis3 35" xfId="959" builtinId="53" customBuiltin="true"/>
    <cellStyle name="60% - Énfasis3 36" xfId="960" builtinId="53" customBuiltin="true"/>
    <cellStyle name="60% - Énfasis3 37" xfId="961" builtinId="53" customBuiltin="true"/>
    <cellStyle name="60% - Énfasis3 38" xfId="962" builtinId="53" customBuiltin="true"/>
    <cellStyle name="60% - Énfasis3 39" xfId="963" builtinId="53" customBuiltin="true"/>
    <cellStyle name="60% - Énfasis3 4" xfId="964" builtinId="53" customBuiltin="true"/>
    <cellStyle name="60% - Énfasis3 40" xfId="965" builtinId="53" customBuiltin="true"/>
    <cellStyle name="60% - Énfasis3 41" xfId="966" builtinId="53" customBuiltin="true"/>
    <cellStyle name="60% - Énfasis3 42" xfId="967" builtinId="53" customBuiltin="true"/>
    <cellStyle name="60% - Énfasis3 43" xfId="968" builtinId="53" customBuiltin="true"/>
    <cellStyle name="60% - Énfasis3 44" xfId="969" builtinId="53" customBuiltin="true"/>
    <cellStyle name="60% - Énfasis3 45" xfId="970" builtinId="53" customBuiltin="true"/>
    <cellStyle name="60% - Énfasis3 46" xfId="971" builtinId="53" customBuiltin="true"/>
    <cellStyle name="60% - Énfasis3 47" xfId="972" builtinId="53" customBuiltin="true"/>
    <cellStyle name="60% - Énfasis3 48" xfId="973" builtinId="53" customBuiltin="true"/>
    <cellStyle name="60% - Énfasis3 49" xfId="974" builtinId="53" customBuiltin="true"/>
    <cellStyle name="60% - Énfasis3 5" xfId="975" builtinId="53" customBuiltin="true"/>
    <cellStyle name="60% - Énfasis3 50" xfId="976" builtinId="53" customBuiltin="true"/>
    <cellStyle name="60% - Énfasis3 51" xfId="977" builtinId="53" customBuiltin="true"/>
    <cellStyle name="60% - Énfasis3 52" xfId="978" builtinId="53" customBuiltin="true"/>
    <cellStyle name="60% - Énfasis3 53" xfId="979" builtinId="53" customBuiltin="true"/>
    <cellStyle name="60% - Énfasis3 54" xfId="980" builtinId="53" customBuiltin="true"/>
    <cellStyle name="60% - Énfasis3 55" xfId="981" builtinId="53" customBuiltin="true"/>
    <cellStyle name="60% - Énfasis3 56" xfId="982" builtinId="53" customBuiltin="true"/>
    <cellStyle name="60% - Énfasis3 57" xfId="983" builtinId="53" customBuiltin="true"/>
    <cellStyle name="60% - Énfasis3 58" xfId="984" builtinId="53" customBuiltin="true"/>
    <cellStyle name="60% - Énfasis3 59" xfId="985" builtinId="53" customBuiltin="true"/>
    <cellStyle name="60% - Énfasis3 6" xfId="986" builtinId="53" customBuiltin="true"/>
    <cellStyle name="60% - Énfasis3 60" xfId="987" builtinId="53" customBuiltin="true"/>
    <cellStyle name="60% - Énfasis3 61" xfId="988" builtinId="53" customBuiltin="true"/>
    <cellStyle name="60% - Énfasis3 62" xfId="989" builtinId="53" customBuiltin="true"/>
    <cellStyle name="60% - Énfasis3 63" xfId="990" builtinId="53" customBuiltin="true"/>
    <cellStyle name="60% - Énfasis3 64" xfId="991" builtinId="53" customBuiltin="true"/>
    <cellStyle name="60% - Énfasis3 7" xfId="992" builtinId="53" customBuiltin="true"/>
    <cellStyle name="60% - Énfasis3 8" xfId="993" builtinId="53" customBuiltin="true"/>
    <cellStyle name="60% - Énfasis3 9" xfId="994" builtinId="53" customBuiltin="true"/>
    <cellStyle name="60% - Énfasis4" xfId="995" builtinId="53" customBuiltin="true"/>
    <cellStyle name="60% - Énfasis4 1" xfId="996" builtinId="53" customBuiltin="true"/>
    <cellStyle name="60% - Énfasis4 10" xfId="997" builtinId="53" customBuiltin="true"/>
    <cellStyle name="60% - Énfasis4 11" xfId="998" builtinId="53" customBuiltin="true"/>
    <cellStyle name="60% - Énfasis4 12" xfId="999" builtinId="53" customBuiltin="true"/>
    <cellStyle name="60% - Énfasis4 13" xfId="1000" builtinId="53" customBuiltin="true"/>
    <cellStyle name="60% - Énfasis4 14" xfId="1001" builtinId="53" customBuiltin="true"/>
    <cellStyle name="60% - Énfasis4 15" xfId="1002" builtinId="53" customBuiltin="true"/>
    <cellStyle name="60% - Énfasis4 16" xfId="1003" builtinId="53" customBuiltin="true"/>
    <cellStyle name="60% - Énfasis4 17" xfId="1004" builtinId="53" customBuiltin="true"/>
    <cellStyle name="60% - Énfasis4 18" xfId="1005" builtinId="53" customBuiltin="true"/>
    <cellStyle name="60% - Énfasis4 19" xfId="1006" builtinId="53" customBuiltin="true"/>
    <cellStyle name="60% - Énfasis4 2" xfId="1007" builtinId="53" customBuiltin="true"/>
    <cellStyle name="60% - Énfasis4 20" xfId="1008" builtinId="53" customBuiltin="true"/>
    <cellStyle name="60% - Énfasis4 21" xfId="1009" builtinId="53" customBuiltin="true"/>
    <cellStyle name="60% - Énfasis4 22" xfId="1010" builtinId="53" customBuiltin="true"/>
    <cellStyle name="60% - Énfasis4 23" xfId="1011" builtinId="53" customBuiltin="true"/>
    <cellStyle name="60% - Énfasis4 24" xfId="1012" builtinId="53" customBuiltin="true"/>
    <cellStyle name="60% - Énfasis4 25" xfId="1013" builtinId="53" customBuiltin="true"/>
    <cellStyle name="60% - Énfasis4 26" xfId="1014" builtinId="53" customBuiltin="true"/>
    <cellStyle name="60% - Énfasis4 27" xfId="1015" builtinId="53" customBuiltin="true"/>
    <cellStyle name="60% - Énfasis4 28" xfId="1016" builtinId="53" customBuiltin="true"/>
    <cellStyle name="60% - Énfasis4 29" xfId="1017" builtinId="53" customBuiltin="true"/>
    <cellStyle name="60% - Énfasis4 3" xfId="1018" builtinId="53" customBuiltin="true"/>
    <cellStyle name="60% - Énfasis4 30" xfId="1019" builtinId="53" customBuiltin="true"/>
    <cellStyle name="60% - Énfasis4 31" xfId="1020" builtinId="53" customBuiltin="true"/>
    <cellStyle name="60% - Énfasis4 32" xfId="1021" builtinId="53" customBuiltin="true"/>
    <cellStyle name="60% - Énfasis4 33" xfId="1022" builtinId="53" customBuiltin="true"/>
    <cellStyle name="60% - Énfasis4 34" xfId="1023" builtinId="53" customBuiltin="true"/>
    <cellStyle name="60% - Énfasis4 35" xfId="1024" builtinId="53" customBuiltin="true"/>
    <cellStyle name="60% - Énfasis4 36" xfId="1025" builtinId="53" customBuiltin="true"/>
    <cellStyle name="60% - Énfasis4 37" xfId="1026" builtinId="53" customBuiltin="true"/>
    <cellStyle name="60% - Énfasis4 38" xfId="1027" builtinId="53" customBuiltin="true"/>
    <cellStyle name="60% - Énfasis4 39" xfId="1028" builtinId="53" customBuiltin="true"/>
    <cellStyle name="60% - Énfasis4 4" xfId="1029" builtinId="53" customBuiltin="true"/>
    <cellStyle name="60% - Énfasis4 40" xfId="1030" builtinId="53" customBuiltin="true"/>
    <cellStyle name="60% - Énfasis4 41" xfId="1031" builtinId="53" customBuiltin="true"/>
    <cellStyle name="60% - Énfasis4 42" xfId="1032" builtinId="53" customBuiltin="true"/>
    <cellStyle name="60% - Énfasis4 43" xfId="1033" builtinId="53" customBuiltin="true"/>
    <cellStyle name="60% - Énfasis4 44" xfId="1034" builtinId="53" customBuiltin="true"/>
    <cellStyle name="60% - Énfasis4 45" xfId="1035" builtinId="53" customBuiltin="true"/>
    <cellStyle name="60% - Énfasis4 46" xfId="1036" builtinId="53" customBuiltin="true"/>
    <cellStyle name="60% - Énfasis4 47" xfId="1037" builtinId="53" customBuiltin="true"/>
    <cellStyle name="60% - Énfasis4 48" xfId="1038" builtinId="53" customBuiltin="true"/>
    <cellStyle name="60% - Énfasis4 49" xfId="1039" builtinId="53" customBuiltin="true"/>
    <cellStyle name="60% - Énfasis4 5" xfId="1040" builtinId="53" customBuiltin="true"/>
    <cellStyle name="60% - Énfasis4 50" xfId="1041" builtinId="53" customBuiltin="true"/>
    <cellStyle name="60% - Énfasis4 51" xfId="1042" builtinId="53" customBuiltin="true"/>
    <cellStyle name="60% - Énfasis4 52" xfId="1043" builtinId="53" customBuiltin="true"/>
    <cellStyle name="60% - Énfasis4 53" xfId="1044" builtinId="53" customBuiltin="true"/>
    <cellStyle name="60% - Énfasis4 54" xfId="1045" builtinId="53" customBuiltin="true"/>
    <cellStyle name="60% - Énfasis4 55" xfId="1046" builtinId="53" customBuiltin="true"/>
    <cellStyle name="60% - Énfasis4 56" xfId="1047" builtinId="53" customBuiltin="true"/>
    <cellStyle name="60% - Énfasis4 57" xfId="1048" builtinId="53" customBuiltin="true"/>
    <cellStyle name="60% - Énfasis4 58" xfId="1049" builtinId="53" customBuiltin="true"/>
    <cellStyle name="60% - Énfasis4 59" xfId="1050" builtinId="53" customBuiltin="true"/>
    <cellStyle name="60% - Énfasis4 6" xfId="1051" builtinId="53" customBuiltin="true"/>
    <cellStyle name="60% - Énfasis4 60" xfId="1052" builtinId="53" customBuiltin="true"/>
    <cellStyle name="60% - Énfasis4 61" xfId="1053" builtinId="53" customBuiltin="true"/>
    <cellStyle name="60% - Énfasis4 62" xfId="1054" builtinId="53" customBuiltin="true"/>
    <cellStyle name="60% - Énfasis4 63" xfId="1055" builtinId="53" customBuiltin="true"/>
    <cellStyle name="60% - Énfasis4 64" xfId="1056" builtinId="53" customBuiltin="true"/>
    <cellStyle name="60% - Énfasis4 7" xfId="1057" builtinId="53" customBuiltin="true"/>
    <cellStyle name="60% - Énfasis4 8" xfId="1058" builtinId="53" customBuiltin="true"/>
    <cellStyle name="60% - Énfasis4 9" xfId="1059" builtinId="53" customBuiltin="true"/>
    <cellStyle name="60% - Énfasis5" xfId="1060" builtinId="53" customBuiltin="true"/>
    <cellStyle name="60% - Énfasis5 1" xfId="1061" builtinId="53" customBuiltin="true"/>
    <cellStyle name="60% - Énfasis5 10" xfId="1062" builtinId="53" customBuiltin="true"/>
    <cellStyle name="60% - Énfasis5 11" xfId="1063" builtinId="53" customBuiltin="true"/>
    <cellStyle name="60% - Énfasis5 12" xfId="1064" builtinId="53" customBuiltin="true"/>
    <cellStyle name="60% - Énfasis5 13" xfId="1065" builtinId="53" customBuiltin="true"/>
    <cellStyle name="60% - Énfasis5 14" xfId="1066" builtinId="53" customBuiltin="true"/>
    <cellStyle name="60% - Énfasis5 15" xfId="1067" builtinId="53" customBuiltin="true"/>
    <cellStyle name="60% - Énfasis5 16" xfId="1068" builtinId="53" customBuiltin="true"/>
    <cellStyle name="60% - Énfasis5 17" xfId="1069" builtinId="53" customBuiltin="true"/>
    <cellStyle name="60% - Énfasis5 18" xfId="1070" builtinId="53" customBuiltin="true"/>
    <cellStyle name="60% - Énfasis5 19" xfId="1071" builtinId="53" customBuiltin="true"/>
    <cellStyle name="60% - Énfasis5 2" xfId="1072" builtinId="53" customBuiltin="true"/>
    <cellStyle name="60% - Énfasis5 20" xfId="1073" builtinId="53" customBuiltin="true"/>
    <cellStyle name="60% - Énfasis5 21" xfId="1074" builtinId="53" customBuiltin="true"/>
    <cellStyle name="60% - Énfasis5 22" xfId="1075" builtinId="53" customBuiltin="true"/>
    <cellStyle name="60% - Énfasis5 23" xfId="1076" builtinId="53" customBuiltin="true"/>
    <cellStyle name="60% - Énfasis5 24" xfId="1077" builtinId="53" customBuiltin="true"/>
    <cellStyle name="60% - Énfasis5 25" xfId="1078" builtinId="53" customBuiltin="true"/>
    <cellStyle name="60% - Énfasis5 26" xfId="1079" builtinId="53" customBuiltin="true"/>
    <cellStyle name="60% - Énfasis5 27" xfId="1080" builtinId="53" customBuiltin="true"/>
    <cellStyle name="60% - Énfasis5 28" xfId="1081" builtinId="53" customBuiltin="true"/>
    <cellStyle name="60% - Énfasis5 29" xfId="1082" builtinId="53" customBuiltin="true"/>
    <cellStyle name="60% - Énfasis5 3" xfId="1083" builtinId="53" customBuiltin="true"/>
    <cellStyle name="60% - Énfasis5 30" xfId="1084" builtinId="53" customBuiltin="true"/>
    <cellStyle name="60% - Énfasis5 31" xfId="1085" builtinId="53" customBuiltin="true"/>
    <cellStyle name="60% - Énfasis5 32" xfId="1086" builtinId="53" customBuiltin="true"/>
    <cellStyle name="60% - Énfasis5 33" xfId="1087" builtinId="53" customBuiltin="true"/>
    <cellStyle name="60% - Énfasis5 34" xfId="1088" builtinId="53" customBuiltin="true"/>
    <cellStyle name="60% - Énfasis5 35" xfId="1089" builtinId="53" customBuiltin="true"/>
    <cellStyle name="60% - Énfasis5 36" xfId="1090" builtinId="53" customBuiltin="true"/>
    <cellStyle name="60% - Énfasis5 37" xfId="1091" builtinId="53" customBuiltin="true"/>
    <cellStyle name="60% - Énfasis5 38" xfId="1092" builtinId="53" customBuiltin="true"/>
    <cellStyle name="60% - Énfasis5 39" xfId="1093" builtinId="53" customBuiltin="true"/>
    <cellStyle name="60% - Énfasis5 4" xfId="1094" builtinId="53" customBuiltin="true"/>
    <cellStyle name="60% - Énfasis5 40" xfId="1095" builtinId="53" customBuiltin="true"/>
    <cellStyle name="60% - Énfasis5 41" xfId="1096" builtinId="53" customBuiltin="true"/>
    <cellStyle name="60% - Énfasis5 42" xfId="1097" builtinId="53" customBuiltin="true"/>
    <cellStyle name="60% - Énfasis5 43" xfId="1098" builtinId="53" customBuiltin="true"/>
    <cellStyle name="60% - Énfasis5 44" xfId="1099" builtinId="53" customBuiltin="true"/>
    <cellStyle name="60% - Énfasis5 45" xfId="1100" builtinId="53" customBuiltin="true"/>
    <cellStyle name="60% - Énfasis5 46" xfId="1101" builtinId="53" customBuiltin="true"/>
    <cellStyle name="60% - Énfasis5 47" xfId="1102" builtinId="53" customBuiltin="true"/>
    <cellStyle name="60% - Énfasis5 48" xfId="1103" builtinId="53" customBuiltin="true"/>
    <cellStyle name="60% - Énfasis5 49" xfId="1104" builtinId="53" customBuiltin="true"/>
    <cellStyle name="60% - Énfasis5 5" xfId="1105" builtinId="53" customBuiltin="true"/>
    <cellStyle name="60% - Énfasis5 50" xfId="1106" builtinId="53" customBuiltin="true"/>
    <cellStyle name="60% - Énfasis5 51" xfId="1107" builtinId="53" customBuiltin="true"/>
    <cellStyle name="60% - Énfasis5 52" xfId="1108" builtinId="53" customBuiltin="true"/>
    <cellStyle name="60% - Énfasis5 53" xfId="1109" builtinId="53" customBuiltin="true"/>
    <cellStyle name="60% - Énfasis5 54" xfId="1110" builtinId="53" customBuiltin="true"/>
    <cellStyle name="60% - Énfasis5 55" xfId="1111" builtinId="53" customBuiltin="true"/>
    <cellStyle name="60% - Énfasis5 56" xfId="1112" builtinId="53" customBuiltin="true"/>
    <cellStyle name="60% - Énfasis5 57" xfId="1113" builtinId="53" customBuiltin="true"/>
    <cellStyle name="60% - Énfasis5 58" xfId="1114" builtinId="53" customBuiltin="true"/>
    <cellStyle name="60% - Énfasis5 59" xfId="1115" builtinId="53" customBuiltin="true"/>
    <cellStyle name="60% - Énfasis5 6" xfId="1116" builtinId="53" customBuiltin="true"/>
    <cellStyle name="60% - Énfasis5 60" xfId="1117" builtinId="53" customBuiltin="true"/>
    <cellStyle name="60% - Énfasis5 61" xfId="1118" builtinId="53" customBuiltin="true"/>
    <cellStyle name="60% - Énfasis5 62" xfId="1119" builtinId="53" customBuiltin="true"/>
    <cellStyle name="60% - Énfasis5 63" xfId="1120" builtinId="53" customBuiltin="true"/>
    <cellStyle name="60% - Énfasis5 64" xfId="1121" builtinId="53" customBuiltin="true"/>
    <cellStyle name="60% - Énfasis5 7" xfId="1122" builtinId="53" customBuiltin="true"/>
    <cellStyle name="60% - Énfasis5 8" xfId="1123" builtinId="53" customBuiltin="true"/>
    <cellStyle name="60% - Énfasis5 9" xfId="1124" builtinId="53" customBuiltin="true"/>
    <cellStyle name="60% - Énfasis6" xfId="1125" builtinId="53" customBuiltin="true"/>
    <cellStyle name="60% - Énfasis6 1" xfId="1126" builtinId="53" customBuiltin="true"/>
    <cellStyle name="60% - Énfasis6 10" xfId="1127" builtinId="53" customBuiltin="true"/>
    <cellStyle name="60% - Énfasis6 11" xfId="1128" builtinId="53" customBuiltin="true"/>
    <cellStyle name="60% - Énfasis6 12" xfId="1129" builtinId="53" customBuiltin="true"/>
    <cellStyle name="60% - Énfasis6 13" xfId="1130" builtinId="53" customBuiltin="true"/>
    <cellStyle name="60% - Énfasis6 14" xfId="1131" builtinId="53" customBuiltin="true"/>
    <cellStyle name="60% - Énfasis6 15" xfId="1132" builtinId="53" customBuiltin="true"/>
    <cellStyle name="60% - Énfasis6 16" xfId="1133" builtinId="53" customBuiltin="true"/>
    <cellStyle name="60% - Énfasis6 17" xfId="1134" builtinId="53" customBuiltin="true"/>
    <cellStyle name="60% - Énfasis6 18" xfId="1135" builtinId="53" customBuiltin="true"/>
    <cellStyle name="60% - Énfasis6 19" xfId="1136" builtinId="53" customBuiltin="true"/>
    <cellStyle name="60% - Énfasis6 2" xfId="1137" builtinId="53" customBuiltin="true"/>
    <cellStyle name="60% - Énfasis6 20" xfId="1138" builtinId="53" customBuiltin="true"/>
    <cellStyle name="60% - Énfasis6 21" xfId="1139" builtinId="53" customBuiltin="true"/>
    <cellStyle name="60% - Énfasis6 22" xfId="1140" builtinId="53" customBuiltin="true"/>
    <cellStyle name="60% - Énfasis6 23" xfId="1141" builtinId="53" customBuiltin="true"/>
    <cellStyle name="60% - Énfasis6 24" xfId="1142" builtinId="53" customBuiltin="true"/>
    <cellStyle name="60% - Énfasis6 25" xfId="1143" builtinId="53" customBuiltin="true"/>
    <cellStyle name="60% - Énfasis6 26" xfId="1144" builtinId="53" customBuiltin="true"/>
    <cellStyle name="60% - Énfasis6 27" xfId="1145" builtinId="53" customBuiltin="true"/>
    <cellStyle name="60% - Énfasis6 28" xfId="1146" builtinId="53" customBuiltin="true"/>
    <cellStyle name="60% - Énfasis6 29" xfId="1147" builtinId="53" customBuiltin="true"/>
    <cellStyle name="60% - Énfasis6 3" xfId="1148" builtinId="53" customBuiltin="true"/>
    <cellStyle name="60% - Énfasis6 30" xfId="1149" builtinId="53" customBuiltin="true"/>
    <cellStyle name="60% - Énfasis6 31" xfId="1150" builtinId="53" customBuiltin="true"/>
    <cellStyle name="60% - Énfasis6 32" xfId="1151" builtinId="53" customBuiltin="true"/>
    <cellStyle name="60% - Énfasis6 33" xfId="1152" builtinId="53" customBuiltin="true"/>
    <cellStyle name="60% - Énfasis6 34" xfId="1153" builtinId="53" customBuiltin="true"/>
    <cellStyle name="60% - Énfasis6 35" xfId="1154" builtinId="53" customBuiltin="true"/>
    <cellStyle name="60% - Énfasis6 36" xfId="1155" builtinId="53" customBuiltin="true"/>
    <cellStyle name="60% - Énfasis6 37" xfId="1156" builtinId="53" customBuiltin="true"/>
    <cellStyle name="60% - Énfasis6 38" xfId="1157" builtinId="53" customBuiltin="true"/>
    <cellStyle name="60% - Énfasis6 39" xfId="1158" builtinId="53" customBuiltin="true"/>
    <cellStyle name="60% - Énfasis6 4" xfId="1159" builtinId="53" customBuiltin="true"/>
    <cellStyle name="60% - Énfasis6 40" xfId="1160" builtinId="53" customBuiltin="true"/>
    <cellStyle name="60% - Énfasis6 41" xfId="1161" builtinId="53" customBuiltin="true"/>
    <cellStyle name="60% - Énfasis6 42" xfId="1162" builtinId="53" customBuiltin="true"/>
    <cellStyle name="60% - Énfasis6 43" xfId="1163" builtinId="53" customBuiltin="true"/>
    <cellStyle name="60% - Énfasis6 44" xfId="1164" builtinId="53" customBuiltin="true"/>
    <cellStyle name="60% - Énfasis6 45" xfId="1165" builtinId="53" customBuiltin="true"/>
    <cellStyle name="60% - Énfasis6 46" xfId="1166" builtinId="53" customBuiltin="true"/>
    <cellStyle name="60% - Énfasis6 47" xfId="1167" builtinId="53" customBuiltin="true"/>
    <cellStyle name="60% - Énfasis6 48" xfId="1168" builtinId="53" customBuiltin="true"/>
    <cellStyle name="60% - Énfasis6 49" xfId="1169" builtinId="53" customBuiltin="true"/>
    <cellStyle name="60% - Énfasis6 5" xfId="1170" builtinId="53" customBuiltin="true"/>
    <cellStyle name="60% - Énfasis6 50" xfId="1171" builtinId="53" customBuiltin="true"/>
    <cellStyle name="60% - Énfasis6 51" xfId="1172" builtinId="53" customBuiltin="true"/>
    <cellStyle name="60% - Énfasis6 52" xfId="1173" builtinId="53" customBuiltin="true"/>
    <cellStyle name="60% - Énfasis6 53" xfId="1174" builtinId="53" customBuiltin="true"/>
    <cellStyle name="60% - Énfasis6 54" xfId="1175" builtinId="53" customBuiltin="true"/>
    <cellStyle name="60% - Énfasis6 55" xfId="1176" builtinId="53" customBuiltin="true"/>
    <cellStyle name="60% - Énfasis6 56" xfId="1177" builtinId="53" customBuiltin="true"/>
    <cellStyle name="60% - Énfasis6 57" xfId="1178" builtinId="53" customBuiltin="true"/>
    <cellStyle name="60% - Énfasis6 58" xfId="1179" builtinId="53" customBuiltin="true"/>
    <cellStyle name="60% - Énfasis6 59" xfId="1180" builtinId="53" customBuiltin="true"/>
    <cellStyle name="60% - Énfasis6 6" xfId="1181" builtinId="53" customBuiltin="true"/>
    <cellStyle name="60% - Énfasis6 60" xfId="1182" builtinId="53" customBuiltin="true"/>
    <cellStyle name="60% - Énfasis6 61" xfId="1183" builtinId="53" customBuiltin="true"/>
    <cellStyle name="60% - Énfasis6 62" xfId="1184" builtinId="53" customBuiltin="true"/>
    <cellStyle name="60% - Énfasis6 63" xfId="1185" builtinId="53" customBuiltin="true"/>
    <cellStyle name="60% - Énfasis6 64" xfId="1186" builtinId="53" customBuiltin="true"/>
    <cellStyle name="60% - Énfasis6 7" xfId="1187" builtinId="53" customBuiltin="true"/>
    <cellStyle name="60% - Énfasis6 8" xfId="1188" builtinId="53" customBuiltin="true"/>
    <cellStyle name="60% - Énfasis6 9" xfId="1189" builtinId="53" customBuiltin="true"/>
    <cellStyle name="Buena" xfId="1190" builtinId="53" customBuiltin="true"/>
    <cellStyle name="Buena 1" xfId="1191" builtinId="53" customBuiltin="true"/>
    <cellStyle name="Buena 10" xfId="1192" builtinId="53" customBuiltin="true"/>
    <cellStyle name="Buena 11" xfId="1193" builtinId="53" customBuiltin="true"/>
    <cellStyle name="Buena 12" xfId="1194" builtinId="53" customBuiltin="true"/>
    <cellStyle name="Buena 13" xfId="1195" builtinId="53" customBuiltin="true"/>
    <cellStyle name="Buena 14" xfId="1196" builtinId="53" customBuiltin="true"/>
    <cellStyle name="Buena 15" xfId="1197" builtinId="53" customBuiltin="true"/>
    <cellStyle name="Buena 16" xfId="1198" builtinId="53" customBuiltin="true"/>
    <cellStyle name="Buena 17" xfId="1199" builtinId="53" customBuiltin="true"/>
    <cellStyle name="Buena 18" xfId="1200" builtinId="53" customBuiltin="true"/>
    <cellStyle name="Buena 19" xfId="1201" builtinId="53" customBuiltin="true"/>
    <cellStyle name="Buena 2" xfId="1202" builtinId="53" customBuiltin="true"/>
    <cellStyle name="Buena 20" xfId="1203" builtinId="53" customBuiltin="true"/>
    <cellStyle name="Buena 21" xfId="1204" builtinId="53" customBuiltin="true"/>
    <cellStyle name="Buena 22" xfId="1205" builtinId="53" customBuiltin="true"/>
    <cellStyle name="Buena 23" xfId="1206" builtinId="53" customBuiltin="true"/>
    <cellStyle name="Buena 24" xfId="1207" builtinId="53" customBuiltin="true"/>
    <cellStyle name="Buena 25" xfId="1208" builtinId="53" customBuiltin="true"/>
    <cellStyle name="Buena 26" xfId="1209" builtinId="53" customBuiltin="true"/>
    <cellStyle name="Buena 27" xfId="1210" builtinId="53" customBuiltin="true"/>
    <cellStyle name="Buena 28" xfId="1211" builtinId="53" customBuiltin="true"/>
    <cellStyle name="Buena 29" xfId="1212" builtinId="53" customBuiltin="true"/>
    <cellStyle name="Buena 3" xfId="1213" builtinId="53" customBuiltin="true"/>
    <cellStyle name="Buena 30" xfId="1214" builtinId="53" customBuiltin="true"/>
    <cellStyle name="Buena 31" xfId="1215" builtinId="53" customBuiltin="true"/>
    <cellStyle name="Buena 32" xfId="1216" builtinId="53" customBuiltin="true"/>
    <cellStyle name="Buena 33" xfId="1217" builtinId="53" customBuiltin="true"/>
    <cellStyle name="Buena 34" xfId="1218" builtinId="53" customBuiltin="true"/>
    <cellStyle name="Buena 35" xfId="1219" builtinId="53" customBuiltin="true"/>
    <cellStyle name="Buena 36" xfId="1220" builtinId="53" customBuiltin="true"/>
    <cellStyle name="Buena 37" xfId="1221" builtinId="53" customBuiltin="true"/>
    <cellStyle name="Buena 38" xfId="1222" builtinId="53" customBuiltin="true"/>
    <cellStyle name="Buena 39" xfId="1223" builtinId="53" customBuiltin="true"/>
    <cellStyle name="Buena 4" xfId="1224" builtinId="53" customBuiltin="true"/>
    <cellStyle name="Buena 40" xfId="1225" builtinId="53" customBuiltin="true"/>
    <cellStyle name="Buena 41" xfId="1226" builtinId="53" customBuiltin="true"/>
    <cellStyle name="Buena 42" xfId="1227" builtinId="53" customBuiltin="true"/>
    <cellStyle name="Buena 43" xfId="1228" builtinId="53" customBuiltin="true"/>
    <cellStyle name="Buena 44" xfId="1229" builtinId="53" customBuiltin="true"/>
    <cellStyle name="Buena 45" xfId="1230" builtinId="53" customBuiltin="true"/>
    <cellStyle name="Buena 46" xfId="1231" builtinId="53" customBuiltin="true"/>
    <cellStyle name="Buena 47" xfId="1232" builtinId="53" customBuiltin="true"/>
    <cellStyle name="Buena 48" xfId="1233" builtinId="53" customBuiltin="true"/>
    <cellStyle name="Buena 49" xfId="1234" builtinId="53" customBuiltin="true"/>
    <cellStyle name="Buena 5" xfId="1235" builtinId="53" customBuiltin="true"/>
    <cellStyle name="Buena 50" xfId="1236" builtinId="53" customBuiltin="true"/>
    <cellStyle name="Buena 51" xfId="1237" builtinId="53" customBuiltin="true"/>
    <cellStyle name="Buena 52" xfId="1238" builtinId="53" customBuiltin="true"/>
    <cellStyle name="Buena 53" xfId="1239" builtinId="53" customBuiltin="true"/>
    <cellStyle name="Buena 54" xfId="1240" builtinId="53" customBuiltin="true"/>
    <cellStyle name="Buena 55" xfId="1241" builtinId="53" customBuiltin="true"/>
    <cellStyle name="Buena 56" xfId="1242" builtinId="53" customBuiltin="true"/>
    <cellStyle name="Buena 57" xfId="1243" builtinId="53" customBuiltin="true"/>
    <cellStyle name="Buena 58" xfId="1244" builtinId="53" customBuiltin="true"/>
    <cellStyle name="Buena 59" xfId="1245" builtinId="53" customBuiltin="true"/>
    <cellStyle name="Buena 6" xfId="1246" builtinId="53" customBuiltin="true"/>
    <cellStyle name="Buena 60" xfId="1247" builtinId="53" customBuiltin="true"/>
    <cellStyle name="Buena 61" xfId="1248" builtinId="53" customBuiltin="true"/>
    <cellStyle name="Buena 62" xfId="1249" builtinId="53" customBuiltin="true"/>
    <cellStyle name="Buena 63" xfId="1250" builtinId="53" customBuiltin="true"/>
    <cellStyle name="Buena 64" xfId="1251" builtinId="53" customBuiltin="true"/>
    <cellStyle name="Buena 7" xfId="1252" builtinId="53" customBuiltin="true"/>
    <cellStyle name="Buena 8" xfId="1253" builtinId="53" customBuiltin="true"/>
    <cellStyle name="Buena 9" xfId="1254" builtinId="53" customBuiltin="true"/>
    <cellStyle name="Celda de comprobación" xfId="1255" builtinId="53" customBuiltin="true"/>
    <cellStyle name="Celda de comprobación 1" xfId="1256" builtinId="53" customBuiltin="true"/>
    <cellStyle name="Celda de comprobación 10" xfId="1257" builtinId="53" customBuiltin="true"/>
    <cellStyle name="Celda de comprobación 11" xfId="1258" builtinId="53" customBuiltin="true"/>
    <cellStyle name="Celda de comprobación 12" xfId="1259" builtinId="53" customBuiltin="true"/>
    <cellStyle name="Celda de comprobación 13" xfId="1260" builtinId="53" customBuiltin="true"/>
    <cellStyle name="Celda de comprobación 14" xfId="1261" builtinId="53" customBuiltin="true"/>
    <cellStyle name="Celda de comprobación 15" xfId="1262" builtinId="53" customBuiltin="true"/>
    <cellStyle name="Celda de comprobación 16" xfId="1263" builtinId="53" customBuiltin="true"/>
    <cellStyle name="Celda de comprobación 17" xfId="1264" builtinId="53" customBuiltin="true"/>
    <cellStyle name="Celda de comprobación 18" xfId="1265" builtinId="53" customBuiltin="true"/>
    <cellStyle name="Celda de comprobación 19" xfId="1266" builtinId="53" customBuiltin="true"/>
    <cellStyle name="Celda de comprobación 2" xfId="1267" builtinId="53" customBuiltin="true"/>
    <cellStyle name="Celda de comprobación 20" xfId="1268" builtinId="53" customBuiltin="true"/>
    <cellStyle name="Celda de comprobación 21" xfId="1269" builtinId="53" customBuiltin="true"/>
    <cellStyle name="Celda de comprobación 22" xfId="1270" builtinId="53" customBuiltin="true"/>
    <cellStyle name="Celda de comprobación 23" xfId="1271" builtinId="53" customBuiltin="true"/>
    <cellStyle name="Celda de comprobación 24" xfId="1272" builtinId="53" customBuiltin="true"/>
    <cellStyle name="Celda de comprobación 25" xfId="1273" builtinId="53" customBuiltin="true"/>
    <cellStyle name="Celda de comprobación 26" xfId="1274" builtinId="53" customBuiltin="true"/>
    <cellStyle name="Celda de comprobación 27" xfId="1275" builtinId="53" customBuiltin="true"/>
    <cellStyle name="Celda de comprobación 28" xfId="1276" builtinId="53" customBuiltin="true"/>
    <cellStyle name="Celda de comprobación 29" xfId="1277" builtinId="53" customBuiltin="true"/>
    <cellStyle name="Celda de comprobación 3" xfId="1278" builtinId="53" customBuiltin="true"/>
    <cellStyle name="Celda de comprobación 30" xfId="1279" builtinId="53" customBuiltin="true"/>
    <cellStyle name="Celda de comprobación 31" xfId="1280" builtinId="53" customBuiltin="true"/>
    <cellStyle name="Celda de comprobación 32" xfId="1281" builtinId="53" customBuiltin="true"/>
    <cellStyle name="Celda de comprobación 33" xfId="1282" builtinId="53" customBuiltin="true"/>
    <cellStyle name="Celda de comprobación 34" xfId="1283" builtinId="53" customBuiltin="true"/>
    <cellStyle name="Celda de comprobación 35" xfId="1284" builtinId="53" customBuiltin="true"/>
    <cellStyle name="Celda de comprobación 36" xfId="1285" builtinId="53" customBuiltin="true"/>
    <cellStyle name="Celda de comprobación 37" xfId="1286" builtinId="53" customBuiltin="true"/>
    <cellStyle name="Celda de comprobación 38" xfId="1287" builtinId="53" customBuiltin="true"/>
    <cellStyle name="Celda de comprobación 39" xfId="1288" builtinId="53" customBuiltin="true"/>
    <cellStyle name="Celda de comprobación 4" xfId="1289" builtinId="53" customBuiltin="true"/>
    <cellStyle name="Celda de comprobación 40" xfId="1290" builtinId="53" customBuiltin="true"/>
    <cellStyle name="Celda de comprobación 41" xfId="1291" builtinId="53" customBuiltin="true"/>
    <cellStyle name="Celda de comprobación 42" xfId="1292" builtinId="53" customBuiltin="true"/>
    <cellStyle name="Celda de comprobación 43" xfId="1293" builtinId="53" customBuiltin="true"/>
    <cellStyle name="Celda de comprobación 44" xfId="1294" builtinId="53" customBuiltin="true"/>
    <cellStyle name="Celda de comprobación 45" xfId="1295" builtinId="53" customBuiltin="true"/>
    <cellStyle name="Celda de comprobación 46" xfId="1296" builtinId="53" customBuiltin="true"/>
    <cellStyle name="Celda de comprobación 47" xfId="1297" builtinId="53" customBuiltin="true"/>
    <cellStyle name="Celda de comprobación 48" xfId="1298" builtinId="53" customBuiltin="true"/>
    <cellStyle name="Celda de comprobación 49" xfId="1299" builtinId="53" customBuiltin="true"/>
    <cellStyle name="Celda de comprobación 5" xfId="1300" builtinId="53" customBuiltin="true"/>
    <cellStyle name="Celda de comprobación 50" xfId="1301" builtinId="53" customBuiltin="true"/>
    <cellStyle name="Celda de comprobación 51" xfId="1302" builtinId="53" customBuiltin="true"/>
    <cellStyle name="Celda de comprobación 52" xfId="1303" builtinId="53" customBuiltin="true"/>
    <cellStyle name="Celda de comprobación 53" xfId="1304" builtinId="53" customBuiltin="true"/>
    <cellStyle name="Celda de comprobación 54" xfId="1305" builtinId="53" customBuiltin="true"/>
    <cellStyle name="Celda de comprobación 55" xfId="1306" builtinId="53" customBuiltin="true"/>
    <cellStyle name="Celda de comprobación 56" xfId="1307" builtinId="53" customBuiltin="true"/>
    <cellStyle name="Celda de comprobación 57" xfId="1308" builtinId="53" customBuiltin="true"/>
    <cellStyle name="Celda de comprobación 58" xfId="1309" builtinId="53" customBuiltin="true"/>
    <cellStyle name="Celda de comprobación 59" xfId="1310" builtinId="53" customBuiltin="true"/>
    <cellStyle name="Celda de comprobación 6" xfId="1311" builtinId="53" customBuiltin="true"/>
    <cellStyle name="Celda de comprobación 60" xfId="1312" builtinId="53" customBuiltin="true"/>
    <cellStyle name="Celda de comprobación 61" xfId="1313" builtinId="53" customBuiltin="true"/>
    <cellStyle name="Celda de comprobación 62" xfId="1314" builtinId="53" customBuiltin="true"/>
    <cellStyle name="Celda de comprobación 63" xfId="1315" builtinId="53" customBuiltin="true"/>
    <cellStyle name="Celda de comprobación 64" xfId="1316" builtinId="53" customBuiltin="true"/>
    <cellStyle name="Celda de comprobación 7" xfId="1317" builtinId="53" customBuiltin="true"/>
    <cellStyle name="Celda de comprobación 8" xfId="1318" builtinId="53" customBuiltin="true"/>
    <cellStyle name="Celda de comprobación 9" xfId="1319" builtinId="53" customBuiltin="true"/>
    <cellStyle name="Celda vinculada" xfId="1320" builtinId="53" customBuiltin="true"/>
    <cellStyle name="Celda vinculada 1" xfId="1321" builtinId="53" customBuiltin="true"/>
    <cellStyle name="Celda vinculada 10" xfId="1322" builtinId="53" customBuiltin="true"/>
    <cellStyle name="Celda vinculada 11" xfId="1323" builtinId="53" customBuiltin="true"/>
    <cellStyle name="Celda vinculada 12" xfId="1324" builtinId="53" customBuiltin="true"/>
    <cellStyle name="Celda vinculada 13" xfId="1325" builtinId="53" customBuiltin="true"/>
    <cellStyle name="Celda vinculada 14" xfId="1326" builtinId="53" customBuiltin="true"/>
    <cellStyle name="Celda vinculada 15" xfId="1327" builtinId="53" customBuiltin="true"/>
    <cellStyle name="Celda vinculada 16" xfId="1328" builtinId="53" customBuiltin="true"/>
    <cellStyle name="Celda vinculada 17" xfId="1329" builtinId="53" customBuiltin="true"/>
    <cellStyle name="Celda vinculada 18" xfId="1330" builtinId="53" customBuiltin="true"/>
    <cellStyle name="Celda vinculada 19" xfId="1331" builtinId="53" customBuiltin="true"/>
    <cellStyle name="Celda vinculada 2" xfId="1332" builtinId="53" customBuiltin="true"/>
    <cellStyle name="Celda vinculada 20" xfId="1333" builtinId="53" customBuiltin="true"/>
    <cellStyle name="Celda vinculada 21" xfId="1334" builtinId="53" customBuiltin="true"/>
    <cellStyle name="Celda vinculada 22" xfId="1335" builtinId="53" customBuiltin="true"/>
    <cellStyle name="Celda vinculada 23" xfId="1336" builtinId="53" customBuiltin="true"/>
    <cellStyle name="Celda vinculada 24" xfId="1337" builtinId="53" customBuiltin="true"/>
    <cellStyle name="Celda vinculada 25" xfId="1338" builtinId="53" customBuiltin="true"/>
    <cellStyle name="Celda vinculada 26" xfId="1339" builtinId="53" customBuiltin="true"/>
    <cellStyle name="Celda vinculada 27" xfId="1340" builtinId="53" customBuiltin="true"/>
    <cellStyle name="Celda vinculada 28" xfId="1341" builtinId="53" customBuiltin="true"/>
    <cellStyle name="Celda vinculada 29" xfId="1342" builtinId="53" customBuiltin="true"/>
    <cellStyle name="Celda vinculada 3" xfId="1343" builtinId="53" customBuiltin="true"/>
    <cellStyle name="Celda vinculada 30" xfId="1344" builtinId="53" customBuiltin="true"/>
    <cellStyle name="Celda vinculada 31" xfId="1345" builtinId="53" customBuiltin="true"/>
    <cellStyle name="Celda vinculada 32" xfId="1346" builtinId="53" customBuiltin="true"/>
    <cellStyle name="Celda vinculada 33" xfId="1347" builtinId="53" customBuiltin="true"/>
    <cellStyle name="Celda vinculada 34" xfId="1348" builtinId="53" customBuiltin="true"/>
    <cellStyle name="Celda vinculada 35" xfId="1349" builtinId="53" customBuiltin="true"/>
    <cellStyle name="Celda vinculada 36" xfId="1350" builtinId="53" customBuiltin="true"/>
    <cellStyle name="Celda vinculada 37" xfId="1351" builtinId="53" customBuiltin="true"/>
    <cellStyle name="Celda vinculada 38" xfId="1352" builtinId="53" customBuiltin="true"/>
    <cellStyle name="Celda vinculada 39" xfId="1353" builtinId="53" customBuiltin="true"/>
    <cellStyle name="Celda vinculada 4" xfId="1354" builtinId="53" customBuiltin="true"/>
    <cellStyle name="Celda vinculada 40" xfId="1355" builtinId="53" customBuiltin="true"/>
    <cellStyle name="Celda vinculada 41" xfId="1356" builtinId="53" customBuiltin="true"/>
    <cellStyle name="Celda vinculada 42" xfId="1357" builtinId="53" customBuiltin="true"/>
    <cellStyle name="Celda vinculada 43" xfId="1358" builtinId="53" customBuiltin="true"/>
    <cellStyle name="Celda vinculada 44" xfId="1359" builtinId="53" customBuiltin="true"/>
    <cellStyle name="Celda vinculada 45" xfId="1360" builtinId="53" customBuiltin="true"/>
    <cellStyle name="Celda vinculada 46" xfId="1361" builtinId="53" customBuiltin="true"/>
    <cellStyle name="Celda vinculada 47" xfId="1362" builtinId="53" customBuiltin="true"/>
    <cellStyle name="Celda vinculada 48" xfId="1363" builtinId="53" customBuiltin="true"/>
    <cellStyle name="Celda vinculada 49" xfId="1364" builtinId="53" customBuiltin="true"/>
    <cellStyle name="Celda vinculada 5" xfId="1365" builtinId="53" customBuiltin="true"/>
    <cellStyle name="Celda vinculada 50" xfId="1366" builtinId="53" customBuiltin="true"/>
    <cellStyle name="Celda vinculada 51" xfId="1367" builtinId="53" customBuiltin="true"/>
    <cellStyle name="Celda vinculada 52" xfId="1368" builtinId="53" customBuiltin="true"/>
    <cellStyle name="Celda vinculada 53" xfId="1369" builtinId="53" customBuiltin="true"/>
    <cellStyle name="Celda vinculada 54" xfId="1370" builtinId="53" customBuiltin="true"/>
    <cellStyle name="Celda vinculada 55" xfId="1371" builtinId="53" customBuiltin="true"/>
    <cellStyle name="Celda vinculada 56" xfId="1372" builtinId="53" customBuiltin="true"/>
    <cellStyle name="Celda vinculada 57" xfId="1373" builtinId="53" customBuiltin="true"/>
    <cellStyle name="Celda vinculada 58" xfId="1374" builtinId="53" customBuiltin="true"/>
    <cellStyle name="Celda vinculada 59" xfId="1375" builtinId="53" customBuiltin="true"/>
    <cellStyle name="Celda vinculada 6" xfId="1376" builtinId="53" customBuiltin="true"/>
    <cellStyle name="Celda vinculada 60" xfId="1377" builtinId="53" customBuiltin="true"/>
    <cellStyle name="Celda vinculada 61" xfId="1378" builtinId="53" customBuiltin="true"/>
    <cellStyle name="Celda vinculada 62" xfId="1379" builtinId="53" customBuiltin="true"/>
    <cellStyle name="Celda vinculada 63" xfId="1380" builtinId="53" customBuiltin="true"/>
    <cellStyle name="Celda vinculada 64" xfId="1381" builtinId="53" customBuiltin="true"/>
    <cellStyle name="Celda vinculada 7" xfId="1382" builtinId="53" customBuiltin="true"/>
    <cellStyle name="Celda vinculada 8" xfId="1383" builtinId="53" customBuiltin="true"/>
    <cellStyle name="Celda vinculada 9" xfId="1384" builtinId="53" customBuiltin="true"/>
    <cellStyle name="Cálculo" xfId="1385" builtinId="53" customBuiltin="true"/>
    <cellStyle name="Cálculo 1" xfId="1386" builtinId="53" customBuiltin="true"/>
    <cellStyle name="Cálculo 10" xfId="1387" builtinId="53" customBuiltin="true"/>
    <cellStyle name="Cálculo 11" xfId="1388" builtinId="53" customBuiltin="true"/>
    <cellStyle name="Cálculo 12" xfId="1389" builtinId="53" customBuiltin="true"/>
    <cellStyle name="Cálculo 13" xfId="1390" builtinId="53" customBuiltin="true"/>
    <cellStyle name="Cálculo 14" xfId="1391" builtinId="53" customBuiltin="true"/>
    <cellStyle name="Cálculo 15" xfId="1392" builtinId="53" customBuiltin="true"/>
    <cellStyle name="Cálculo 16" xfId="1393" builtinId="53" customBuiltin="true"/>
    <cellStyle name="Cálculo 17" xfId="1394" builtinId="53" customBuiltin="true"/>
    <cellStyle name="Cálculo 18" xfId="1395" builtinId="53" customBuiltin="true"/>
    <cellStyle name="Cálculo 19" xfId="1396" builtinId="53" customBuiltin="true"/>
    <cellStyle name="Cálculo 2" xfId="1397" builtinId="53" customBuiltin="true"/>
    <cellStyle name="Cálculo 20" xfId="1398" builtinId="53" customBuiltin="true"/>
    <cellStyle name="Cálculo 21" xfId="1399" builtinId="53" customBuiltin="true"/>
    <cellStyle name="Cálculo 22" xfId="1400" builtinId="53" customBuiltin="true"/>
    <cellStyle name="Cálculo 23" xfId="1401" builtinId="53" customBuiltin="true"/>
    <cellStyle name="Cálculo 24" xfId="1402" builtinId="53" customBuiltin="true"/>
    <cellStyle name="Cálculo 25" xfId="1403" builtinId="53" customBuiltin="true"/>
    <cellStyle name="Cálculo 26" xfId="1404" builtinId="53" customBuiltin="true"/>
    <cellStyle name="Cálculo 27" xfId="1405" builtinId="53" customBuiltin="true"/>
    <cellStyle name="Cálculo 28" xfId="1406" builtinId="53" customBuiltin="true"/>
    <cellStyle name="Cálculo 29" xfId="1407" builtinId="53" customBuiltin="true"/>
    <cellStyle name="Cálculo 3" xfId="1408" builtinId="53" customBuiltin="true"/>
    <cellStyle name="Cálculo 30" xfId="1409" builtinId="53" customBuiltin="true"/>
    <cellStyle name="Cálculo 31" xfId="1410" builtinId="53" customBuiltin="true"/>
    <cellStyle name="Cálculo 32" xfId="1411" builtinId="53" customBuiltin="true"/>
    <cellStyle name="Cálculo 33" xfId="1412" builtinId="53" customBuiltin="true"/>
    <cellStyle name="Cálculo 34" xfId="1413" builtinId="53" customBuiltin="true"/>
    <cellStyle name="Cálculo 35" xfId="1414" builtinId="53" customBuiltin="true"/>
    <cellStyle name="Cálculo 36" xfId="1415" builtinId="53" customBuiltin="true"/>
    <cellStyle name="Cálculo 37" xfId="1416" builtinId="53" customBuiltin="true"/>
    <cellStyle name="Cálculo 38" xfId="1417" builtinId="53" customBuiltin="true"/>
    <cellStyle name="Cálculo 39" xfId="1418" builtinId="53" customBuiltin="true"/>
    <cellStyle name="Cálculo 4" xfId="1419" builtinId="53" customBuiltin="true"/>
    <cellStyle name="Cálculo 40" xfId="1420" builtinId="53" customBuiltin="true"/>
    <cellStyle name="Cálculo 41" xfId="1421" builtinId="53" customBuiltin="true"/>
    <cellStyle name="Cálculo 42" xfId="1422" builtinId="53" customBuiltin="true"/>
    <cellStyle name="Cálculo 43" xfId="1423" builtinId="53" customBuiltin="true"/>
    <cellStyle name="Cálculo 44" xfId="1424" builtinId="53" customBuiltin="true"/>
    <cellStyle name="Cálculo 45" xfId="1425" builtinId="53" customBuiltin="true"/>
    <cellStyle name="Cálculo 46" xfId="1426" builtinId="53" customBuiltin="true"/>
    <cellStyle name="Cálculo 47" xfId="1427" builtinId="53" customBuiltin="true"/>
    <cellStyle name="Cálculo 48" xfId="1428" builtinId="53" customBuiltin="true"/>
    <cellStyle name="Cálculo 49" xfId="1429" builtinId="53" customBuiltin="true"/>
    <cellStyle name="Cálculo 5" xfId="1430" builtinId="53" customBuiltin="true"/>
    <cellStyle name="Cálculo 50" xfId="1431" builtinId="53" customBuiltin="true"/>
    <cellStyle name="Cálculo 51" xfId="1432" builtinId="53" customBuiltin="true"/>
    <cellStyle name="Cálculo 52" xfId="1433" builtinId="53" customBuiltin="true"/>
    <cellStyle name="Cálculo 53" xfId="1434" builtinId="53" customBuiltin="true"/>
    <cellStyle name="Cálculo 54" xfId="1435" builtinId="53" customBuiltin="true"/>
    <cellStyle name="Cálculo 55" xfId="1436" builtinId="53" customBuiltin="true"/>
    <cellStyle name="Cálculo 56" xfId="1437" builtinId="53" customBuiltin="true"/>
    <cellStyle name="Cálculo 57" xfId="1438" builtinId="53" customBuiltin="true"/>
    <cellStyle name="Cálculo 58" xfId="1439" builtinId="53" customBuiltin="true"/>
    <cellStyle name="Cálculo 59" xfId="1440" builtinId="53" customBuiltin="true"/>
    <cellStyle name="Cálculo 6" xfId="1441" builtinId="53" customBuiltin="true"/>
    <cellStyle name="Cálculo 60" xfId="1442" builtinId="53" customBuiltin="true"/>
    <cellStyle name="Cálculo 61" xfId="1443" builtinId="53" customBuiltin="true"/>
    <cellStyle name="Cálculo 62" xfId="1444" builtinId="53" customBuiltin="true"/>
    <cellStyle name="Cálculo 63" xfId="1445" builtinId="53" customBuiltin="true"/>
    <cellStyle name="Cálculo 64" xfId="1446" builtinId="53" customBuiltin="true"/>
    <cellStyle name="Cálculo 7" xfId="1447" builtinId="53" customBuiltin="true"/>
    <cellStyle name="Cálculo 8" xfId="1448" builtinId="53" customBuiltin="true"/>
    <cellStyle name="Cálculo 9" xfId="1449" builtinId="53" customBuiltin="true"/>
    <cellStyle name="Encabezado 4" xfId="1450" builtinId="53" customBuiltin="true"/>
    <cellStyle name="Encabezado 4 1" xfId="1451" builtinId="53" customBuiltin="true"/>
    <cellStyle name="Encabezado 4 10" xfId="1452" builtinId="53" customBuiltin="true"/>
    <cellStyle name="Encabezado 4 11" xfId="1453" builtinId="53" customBuiltin="true"/>
    <cellStyle name="Encabezado 4 12" xfId="1454" builtinId="53" customBuiltin="true"/>
    <cellStyle name="Encabezado 4 13" xfId="1455" builtinId="53" customBuiltin="true"/>
    <cellStyle name="Encabezado 4 14" xfId="1456" builtinId="53" customBuiltin="true"/>
    <cellStyle name="Encabezado 4 15" xfId="1457" builtinId="53" customBuiltin="true"/>
    <cellStyle name="Encabezado 4 16" xfId="1458" builtinId="53" customBuiltin="true"/>
    <cellStyle name="Encabezado 4 17" xfId="1459" builtinId="53" customBuiltin="true"/>
    <cellStyle name="Encabezado 4 18" xfId="1460" builtinId="53" customBuiltin="true"/>
    <cellStyle name="Encabezado 4 19" xfId="1461" builtinId="53" customBuiltin="true"/>
    <cellStyle name="Encabezado 4 2" xfId="1462" builtinId="53" customBuiltin="true"/>
    <cellStyle name="Encabezado 4 20" xfId="1463" builtinId="53" customBuiltin="true"/>
    <cellStyle name="Encabezado 4 21" xfId="1464" builtinId="53" customBuiltin="true"/>
    <cellStyle name="Encabezado 4 22" xfId="1465" builtinId="53" customBuiltin="true"/>
    <cellStyle name="Encabezado 4 23" xfId="1466" builtinId="53" customBuiltin="true"/>
    <cellStyle name="Encabezado 4 24" xfId="1467" builtinId="53" customBuiltin="true"/>
    <cellStyle name="Encabezado 4 25" xfId="1468" builtinId="53" customBuiltin="true"/>
    <cellStyle name="Encabezado 4 26" xfId="1469" builtinId="53" customBuiltin="true"/>
    <cellStyle name="Encabezado 4 27" xfId="1470" builtinId="53" customBuiltin="true"/>
    <cellStyle name="Encabezado 4 28" xfId="1471" builtinId="53" customBuiltin="true"/>
    <cellStyle name="Encabezado 4 29" xfId="1472" builtinId="53" customBuiltin="true"/>
    <cellStyle name="Encabezado 4 3" xfId="1473" builtinId="53" customBuiltin="true"/>
    <cellStyle name="Encabezado 4 30" xfId="1474" builtinId="53" customBuiltin="true"/>
    <cellStyle name="Encabezado 4 31" xfId="1475" builtinId="53" customBuiltin="true"/>
    <cellStyle name="Encabezado 4 32" xfId="1476" builtinId="53" customBuiltin="true"/>
    <cellStyle name="Encabezado 4 33" xfId="1477" builtinId="53" customBuiltin="true"/>
    <cellStyle name="Encabezado 4 34" xfId="1478" builtinId="53" customBuiltin="true"/>
    <cellStyle name="Encabezado 4 35" xfId="1479" builtinId="53" customBuiltin="true"/>
    <cellStyle name="Encabezado 4 36" xfId="1480" builtinId="53" customBuiltin="true"/>
    <cellStyle name="Encabezado 4 37" xfId="1481" builtinId="53" customBuiltin="true"/>
    <cellStyle name="Encabezado 4 38" xfId="1482" builtinId="53" customBuiltin="true"/>
    <cellStyle name="Encabezado 4 39" xfId="1483" builtinId="53" customBuiltin="true"/>
    <cellStyle name="Encabezado 4 4" xfId="1484" builtinId="53" customBuiltin="true"/>
    <cellStyle name="Encabezado 4 40" xfId="1485" builtinId="53" customBuiltin="true"/>
    <cellStyle name="Encabezado 4 41" xfId="1486" builtinId="53" customBuiltin="true"/>
    <cellStyle name="Encabezado 4 42" xfId="1487" builtinId="53" customBuiltin="true"/>
    <cellStyle name="Encabezado 4 43" xfId="1488" builtinId="53" customBuiltin="true"/>
    <cellStyle name="Encabezado 4 44" xfId="1489" builtinId="53" customBuiltin="true"/>
    <cellStyle name="Encabezado 4 45" xfId="1490" builtinId="53" customBuiltin="true"/>
    <cellStyle name="Encabezado 4 46" xfId="1491" builtinId="53" customBuiltin="true"/>
    <cellStyle name="Encabezado 4 47" xfId="1492" builtinId="53" customBuiltin="true"/>
    <cellStyle name="Encabezado 4 48" xfId="1493" builtinId="53" customBuiltin="true"/>
    <cellStyle name="Encabezado 4 49" xfId="1494" builtinId="53" customBuiltin="true"/>
    <cellStyle name="Encabezado 4 5" xfId="1495" builtinId="53" customBuiltin="true"/>
    <cellStyle name="Encabezado 4 50" xfId="1496" builtinId="53" customBuiltin="true"/>
    <cellStyle name="Encabezado 4 51" xfId="1497" builtinId="53" customBuiltin="true"/>
    <cellStyle name="Encabezado 4 52" xfId="1498" builtinId="53" customBuiltin="true"/>
    <cellStyle name="Encabezado 4 53" xfId="1499" builtinId="53" customBuiltin="true"/>
    <cellStyle name="Encabezado 4 54" xfId="1500" builtinId="53" customBuiltin="true"/>
    <cellStyle name="Encabezado 4 55" xfId="1501" builtinId="53" customBuiltin="true"/>
    <cellStyle name="Encabezado 4 56" xfId="1502" builtinId="53" customBuiltin="true"/>
    <cellStyle name="Encabezado 4 57" xfId="1503" builtinId="53" customBuiltin="true"/>
    <cellStyle name="Encabezado 4 58" xfId="1504" builtinId="53" customBuiltin="true"/>
    <cellStyle name="Encabezado 4 59" xfId="1505" builtinId="53" customBuiltin="true"/>
    <cellStyle name="Encabezado 4 6" xfId="1506" builtinId="53" customBuiltin="true"/>
    <cellStyle name="Encabezado 4 60" xfId="1507" builtinId="53" customBuiltin="true"/>
    <cellStyle name="Encabezado 4 61" xfId="1508" builtinId="53" customBuiltin="true"/>
    <cellStyle name="Encabezado 4 62" xfId="1509" builtinId="53" customBuiltin="true"/>
    <cellStyle name="Encabezado 4 63" xfId="1510" builtinId="53" customBuiltin="true"/>
    <cellStyle name="Encabezado 4 64" xfId="1511" builtinId="53" customBuiltin="true"/>
    <cellStyle name="Encabezado 4 7" xfId="1512" builtinId="53" customBuiltin="true"/>
    <cellStyle name="Encabezado 4 8" xfId="1513" builtinId="53" customBuiltin="true"/>
    <cellStyle name="Encabezado 4 9" xfId="1514" builtinId="53" customBuiltin="true"/>
    <cellStyle name="Entrada" xfId="1515" builtinId="53" customBuiltin="true"/>
    <cellStyle name="Entrada 1" xfId="1516" builtinId="53" customBuiltin="true"/>
    <cellStyle name="Entrada 10" xfId="1517" builtinId="53" customBuiltin="true"/>
    <cellStyle name="Entrada 11" xfId="1518" builtinId="53" customBuiltin="true"/>
    <cellStyle name="Entrada 12" xfId="1519" builtinId="53" customBuiltin="true"/>
    <cellStyle name="Entrada 13" xfId="1520" builtinId="53" customBuiltin="true"/>
    <cellStyle name="Entrada 14" xfId="1521" builtinId="53" customBuiltin="true"/>
    <cellStyle name="Entrada 15" xfId="1522" builtinId="53" customBuiltin="true"/>
    <cellStyle name="Entrada 16" xfId="1523" builtinId="53" customBuiltin="true"/>
    <cellStyle name="Entrada 17" xfId="1524" builtinId="53" customBuiltin="true"/>
    <cellStyle name="Entrada 18" xfId="1525" builtinId="53" customBuiltin="true"/>
    <cellStyle name="Entrada 19" xfId="1526" builtinId="53" customBuiltin="true"/>
    <cellStyle name="Entrada 2" xfId="1527" builtinId="53" customBuiltin="true"/>
    <cellStyle name="Entrada 20" xfId="1528" builtinId="53" customBuiltin="true"/>
    <cellStyle name="Entrada 21" xfId="1529" builtinId="53" customBuiltin="true"/>
    <cellStyle name="Entrada 22" xfId="1530" builtinId="53" customBuiltin="true"/>
    <cellStyle name="Entrada 23" xfId="1531" builtinId="53" customBuiltin="true"/>
    <cellStyle name="Entrada 24" xfId="1532" builtinId="53" customBuiltin="true"/>
    <cellStyle name="Entrada 25" xfId="1533" builtinId="53" customBuiltin="true"/>
    <cellStyle name="Entrada 26" xfId="1534" builtinId="53" customBuiltin="true"/>
    <cellStyle name="Entrada 27" xfId="1535" builtinId="53" customBuiltin="true"/>
    <cellStyle name="Entrada 28" xfId="1536" builtinId="53" customBuiltin="true"/>
    <cellStyle name="Entrada 29" xfId="1537" builtinId="53" customBuiltin="true"/>
    <cellStyle name="Entrada 3" xfId="1538" builtinId="53" customBuiltin="true"/>
    <cellStyle name="Entrada 30" xfId="1539" builtinId="53" customBuiltin="true"/>
    <cellStyle name="Entrada 31" xfId="1540" builtinId="53" customBuiltin="true"/>
    <cellStyle name="Entrada 32" xfId="1541" builtinId="53" customBuiltin="true"/>
    <cellStyle name="Entrada 33" xfId="1542" builtinId="53" customBuiltin="true"/>
    <cellStyle name="Entrada 34" xfId="1543" builtinId="53" customBuiltin="true"/>
    <cellStyle name="Entrada 35" xfId="1544" builtinId="53" customBuiltin="true"/>
    <cellStyle name="Entrada 36" xfId="1545" builtinId="53" customBuiltin="true"/>
    <cellStyle name="Entrada 37" xfId="1546" builtinId="53" customBuiltin="true"/>
    <cellStyle name="Entrada 38" xfId="1547" builtinId="53" customBuiltin="true"/>
    <cellStyle name="Entrada 39" xfId="1548" builtinId="53" customBuiltin="true"/>
    <cellStyle name="Entrada 4" xfId="1549" builtinId="53" customBuiltin="true"/>
    <cellStyle name="Entrada 40" xfId="1550" builtinId="53" customBuiltin="true"/>
    <cellStyle name="Entrada 41" xfId="1551" builtinId="53" customBuiltin="true"/>
    <cellStyle name="Entrada 42" xfId="1552" builtinId="53" customBuiltin="true"/>
    <cellStyle name="Entrada 43" xfId="1553" builtinId="53" customBuiltin="true"/>
    <cellStyle name="Entrada 44" xfId="1554" builtinId="53" customBuiltin="true"/>
    <cellStyle name="Entrada 45" xfId="1555" builtinId="53" customBuiltin="true"/>
    <cellStyle name="Entrada 46" xfId="0" builtinId="53" customBuiltin="true"/>
    <cellStyle name="Entrada 47" xfId="0" builtinId="53" customBuiltin="true"/>
    <cellStyle name="Entrada 48" xfId="0" builtinId="53" customBuiltin="true"/>
    <cellStyle name="Entrada 49" xfId="0" builtinId="53" customBuiltin="true"/>
    <cellStyle name="Entrada 5" xfId="0" builtinId="53" customBuiltin="true"/>
    <cellStyle name="Entrada 50" xfId="0" builtinId="53" customBuiltin="true"/>
    <cellStyle name="Entrada 51" xfId="0" builtinId="53" customBuiltin="true"/>
    <cellStyle name="Entrada 52" xfId="0" builtinId="53" customBuiltin="true"/>
    <cellStyle name="Entrada 53" xfId="0" builtinId="53" customBuiltin="true"/>
    <cellStyle name="Entrada 54" xfId="0" builtinId="53" customBuiltin="true"/>
    <cellStyle name="Entrada 55" xfId="0" builtinId="53" customBuiltin="true"/>
    <cellStyle name="Entrada 56" xfId="0" builtinId="53" customBuiltin="true"/>
    <cellStyle name="Entrada 57" xfId="0" builtinId="53" customBuiltin="true"/>
    <cellStyle name="Entrada 58" xfId="0" builtinId="53" customBuiltin="true"/>
    <cellStyle name="Entrada 59" xfId="0" builtinId="53" customBuiltin="true"/>
    <cellStyle name="Entrada 6" xfId="0" builtinId="53" customBuiltin="true"/>
    <cellStyle name="Entrada 60" xfId="0" builtinId="53" customBuiltin="true"/>
    <cellStyle name="Entrada 61" xfId="0" builtinId="53" customBuiltin="true"/>
    <cellStyle name="Entrada 62" xfId="0" builtinId="53" customBuiltin="true"/>
    <cellStyle name="Entrada 63" xfId="0" builtinId="53" customBuiltin="true"/>
    <cellStyle name="Entrada 64" xfId="0" builtinId="53" customBuiltin="true"/>
    <cellStyle name="Entrada 7" xfId="0" builtinId="53" customBuiltin="true"/>
    <cellStyle name="Entrada 8" xfId="0" builtinId="53" customBuiltin="true"/>
    <cellStyle name="Entrada 9" xfId="0" builtinId="53" customBuiltin="true"/>
    <cellStyle name="Incorrecto" xfId="0" builtinId="53" customBuiltin="true"/>
    <cellStyle name="Incorrecto 1" xfId="0" builtinId="53" customBuiltin="true"/>
    <cellStyle name="Incorrecto 10" xfId="0" builtinId="53" customBuiltin="true"/>
    <cellStyle name="Incorrecto 11" xfId="0" builtinId="53" customBuiltin="true"/>
    <cellStyle name="Incorrecto 12" xfId="0" builtinId="53" customBuiltin="true"/>
    <cellStyle name="Incorrecto 13" xfId="0" builtinId="53" customBuiltin="true"/>
    <cellStyle name="Incorrecto 14" xfId="0" builtinId="53" customBuiltin="true"/>
    <cellStyle name="Incorrecto 15" xfId="0" builtinId="53" customBuiltin="true"/>
    <cellStyle name="Incorrecto 16" xfId="0" builtinId="53" customBuiltin="true"/>
    <cellStyle name="Incorrecto 17" xfId="0" builtinId="53" customBuiltin="true"/>
    <cellStyle name="Incorrecto 18" xfId="0" builtinId="53" customBuiltin="true"/>
    <cellStyle name="Incorrecto 19" xfId="0" builtinId="53" customBuiltin="true"/>
    <cellStyle name="Incorrecto 2" xfId="0" builtinId="53" customBuiltin="true"/>
    <cellStyle name="Incorrecto 20" xfId="0" builtinId="53" customBuiltin="true"/>
    <cellStyle name="Incorrecto 21" xfId="0" builtinId="53" customBuiltin="true"/>
    <cellStyle name="Incorrecto 22" xfId="0" builtinId="53" customBuiltin="true"/>
    <cellStyle name="Incorrecto 23" xfId="0" builtinId="53" customBuiltin="true"/>
    <cellStyle name="Incorrecto 24" xfId="0" builtinId="53" customBuiltin="true"/>
    <cellStyle name="Incorrecto 25" xfId="0" builtinId="53" customBuiltin="true"/>
    <cellStyle name="Incorrecto 26" xfId="0" builtinId="53" customBuiltin="true"/>
    <cellStyle name="Incorrecto 27" xfId="0" builtinId="53" customBuiltin="true"/>
    <cellStyle name="Incorrecto 28" xfId="0" builtinId="53" customBuiltin="true"/>
    <cellStyle name="Incorrecto 29" xfId="0" builtinId="53" customBuiltin="true"/>
    <cellStyle name="Incorrecto 3" xfId="0" builtinId="53" customBuiltin="true"/>
    <cellStyle name="Incorrecto 30" xfId="0" builtinId="53" customBuiltin="true"/>
    <cellStyle name="Incorrecto 31" xfId="0" builtinId="53" customBuiltin="true"/>
    <cellStyle name="Incorrecto 32" xfId="0" builtinId="53" customBuiltin="true"/>
    <cellStyle name="Incorrecto 33" xfId="0" builtinId="53" customBuiltin="true"/>
    <cellStyle name="Incorrecto 34" xfId="0" builtinId="53" customBuiltin="true"/>
    <cellStyle name="Incorrecto 35" xfId="0" builtinId="53" customBuiltin="true"/>
    <cellStyle name="Incorrecto 36" xfId="0" builtinId="53" customBuiltin="true"/>
    <cellStyle name="Incorrecto 37" xfId="0" builtinId="53" customBuiltin="true"/>
    <cellStyle name="Incorrecto 38" xfId="0" builtinId="53" customBuiltin="true"/>
    <cellStyle name="Incorrecto 39" xfId="0" builtinId="53" customBuiltin="true"/>
    <cellStyle name="Incorrecto 4" xfId="0" builtinId="53" customBuiltin="true"/>
    <cellStyle name="Incorrecto 40" xfId="0" builtinId="53" customBuiltin="true"/>
    <cellStyle name="Incorrecto 41" xfId="0" builtinId="53" customBuiltin="true"/>
    <cellStyle name="Incorrecto 42" xfId="0" builtinId="53" customBuiltin="true"/>
    <cellStyle name="Incorrecto 43" xfId="0" builtinId="53" customBuiltin="true"/>
    <cellStyle name="Incorrecto 44" xfId="0" builtinId="53" customBuiltin="true"/>
    <cellStyle name="Incorrecto 45" xfId="0" builtinId="53" customBuiltin="true"/>
    <cellStyle name="Incorrecto 46" xfId="0" builtinId="53" customBuiltin="true"/>
    <cellStyle name="Incorrecto 47" xfId="0" builtinId="53" customBuiltin="true"/>
    <cellStyle name="Incorrecto 48" xfId="0" builtinId="53" customBuiltin="true"/>
    <cellStyle name="Incorrecto 49" xfId="0" builtinId="53" customBuiltin="true"/>
    <cellStyle name="Incorrecto 5" xfId="0" builtinId="53" customBuiltin="true"/>
    <cellStyle name="Incorrecto 50" xfId="0" builtinId="53" customBuiltin="true"/>
    <cellStyle name="Incorrecto 51" xfId="0" builtinId="53" customBuiltin="true"/>
    <cellStyle name="Incorrecto 52" xfId="0" builtinId="53" customBuiltin="true"/>
    <cellStyle name="Incorrecto 53" xfId="0" builtinId="53" customBuiltin="true"/>
    <cellStyle name="Incorrecto 54" xfId="0" builtinId="53" customBuiltin="true"/>
    <cellStyle name="Incorrecto 55" xfId="0" builtinId="53" customBuiltin="true"/>
    <cellStyle name="Incorrecto 56" xfId="0" builtinId="53" customBuiltin="true"/>
    <cellStyle name="Incorrecto 57" xfId="0" builtinId="53" customBuiltin="true"/>
    <cellStyle name="Incorrecto 58" xfId="0" builtinId="53" customBuiltin="true"/>
    <cellStyle name="Incorrecto 59" xfId="0" builtinId="53" customBuiltin="true"/>
    <cellStyle name="Incorrecto 6" xfId="0" builtinId="53" customBuiltin="true"/>
    <cellStyle name="Incorrecto 60" xfId="0" builtinId="53" customBuiltin="true"/>
    <cellStyle name="Incorrecto 61" xfId="0" builtinId="53" customBuiltin="true"/>
    <cellStyle name="Incorrecto 62" xfId="0" builtinId="53" customBuiltin="true"/>
    <cellStyle name="Incorrecto 63" xfId="0" builtinId="53" customBuiltin="true"/>
    <cellStyle name="Incorrecto 64" xfId="0" builtinId="53" customBuiltin="true"/>
    <cellStyle name="Incorrecto 7" xfId="0" builtinId="53" customBuiltin="true"/>
    <cellStyle name="Incorrecto 8" xfId="0" builtinId="53" customBuiltin="true"/>
    <cellStyle name="Incorrecto 9" xfId="0" builtinId="53" customBuiltin="true"/>
    <cellStyle name="Neutral" xfId="0" builtinId="53" customBuiltin="true"/>
    <cellStyle name="Neutral 1" xfId="0" builtinId="53" customBuiltin="true"/>
    <cellStyle name="Neutral 10" xfId="0" builtinId="53" customBuiltin="true"/>
    <cellStyle name="Neutral 11" xfId="0" builtinId="53" customBuiltin="true"/>
    <cellStyle name="Neutral 12" xfId="0" builtinId="53" customBuiltin="true"/>
    <cellStyle name="Neutral 13" xfId="0" builtinId="53" customBuiltin="true"/>
    <cellStyle name="Neutral 14" xfId="0" builtinId="53" customBuiltin="true"/>
    <cellStyle name="Neutral 15" xfId="0" builtinId="53" customBuiltin="true"/>
    <cellStyle name="Neutral 16" xfId="0" builtinId="53" customBuiltin="true"/>
    <cellStyle name="Neutral 17" xfId="0" builtinId="53" customBuiltin="true"/>
    <cellStyle name="Neutral 18" xfId="0" builtinId="53" customBuiltin="true"/>
    <cellStyle name="Neutral 19" xfId="0" builtinId="53" customBuiltin="true"/>
    <cellStyle name="Neutral 2" xfId="0" builtinId="53" customBuiltin="true"/>
    <cellStyle name="Neutral 20" xfId="0" builtinId="53" customBuiltin="true"/>
    <cellStyle name="Neutral 21" xfId="0" builtinId="53" customBuiltin="true"/>
    <cellStyle name="Neutral 22" xfId="0" builtinId="53" customBuiltin="true"/>
    <cellStyle name="Neutral 23" xfId="0" builtinId="53" customBuiltin="true"/>
    <cellStyle name="Neutral 24" xfId="0" builtinId="53" customBuiltin="true"/>
    <cellStyle name="Neutral 25" xfId="0" builtinId="53" customBuiltin="true"/>
    <cellStyle name="Neutral 26" xfId="0" builtinId="53" customBuiltin="true"/>
    <cellStyle name="Neutral 27" xfId="0" builtinId="53" customBuiltin="true"/>
    <cellStyle name="Neutral 28" xfId="0" builtinId="53" customBuiltin="true"/>
    <cellStyle name="Neutral 29" xfId="0" builtinId="53" customBuiltin="true"/>
    <cellStyle name="Neutral 3" xfId="0" builtinId="53" customBuiltin="true"/>
    <cellStyle name="Neutral 30" xfId="0" builtinId="53" customBuiltin="true"/>
    <cellStyle name="Neutral 31" xfId="0" builtinId="53" customBuiltin="true"/>
    <cellStyle name="Neutral 32" xfId="0" builtinId="53" customBuiltin="true"/>
    <cellStyle name="Neutral 33" xfId="0" builtinId="53" customBuiltin="true"/>
    <cellStyle name="Neutral 34" xfId="0" builtinId="53" customBuiltin="true"/>
    <cellStyle name="Neutral 35" xfId="0" builtinId="53" customBuiltin="true"/>
    <cellStyle name="Neutral 36" xfId="0" builtinId="53" customBuiltin="true"/>
    <cellStyle name="Neutral 37" xfId="0" builtinId="53" customBuiltin="true"/>
    <cellStyle name="Neutral 38" xfId="0" builtinId="53" customBuiltin="true"/>
    <cellStyle name="Neutral 39" xfId="0" builtinId="53" customBuiltin="true"/>
    <cellStyle name="Neutral 4" xfId="0" builtinId="53" customBuiltin="true"/>
    <cellStyle name="Neutral 40" xfId="0" builtinId="53" customBuiltin="true"/>
    <cellStyle name="Neutral 41" xfId="0" builtinId="53" customBuiltin="true"/>
    <cellStyle name="Neutral 42" xfId="0" builtinId="53" customBuiltin="true"/>
    <cellStyle name="Neutral 43" xfId="0" builtinId="53" customBuiltin="true"/>
    <cellStyle name="Neutral 44" xfId="0" builtinId="53" customBuiltin="true"/>
    <cellStyle name="Neutral 45" xfId="0" builtinId="53" customBuiltin="true"/>
    <cellStyle name="Neutral 46" xfId="0" builtinId="53" customBuiltin="true"/>
    <cellStyle name="Neutral 47" xfId="0" builtinId="53" customBuiltin="true"/>
    <cellStyle name="Neutral 48" xfId="0" builtinId="53" customBuiltin="true"/>
    <cellStyle name="Neutral 49" xfId="0" builtinId="53" customBuiltin="true"/>
    <cellStyle name="Neutral 5" xfId="0" builtinId="53" customBuiltin="true"/>
    <cellStyle name="Neutral 50" xfId="0" builtinId="53" customBuiltin="true"/>
    <cellStyle name="Neutral 51" xfId="0" builtinId="53" customBuiltin="true"/>
    <cellStyle name="Neutral 52" xfId="0" builtinId="53" customBuiltin="true"/>
    <cellStyle name="Neutral 53" xfId="0" builtinId="53" customBuiltin="true"/>
    <cellStyle name="Neutral 54" xfId="0" builtinId="53" customBuiltin="true"/>
    <cellStyle name="Neutral 55" xfId="0" builtinId="53" customBuiltin="true"/>
    <cellStyle name="Neutral 56" xfId="0" builtinId="53" customBuiltin="true"/>
    <cellStyle name="Neutral 57" xfId="0" builtinId="53" customBuiltin="true"/>
    <cellStyle name="Neutral 58" xfId="0" builtinId="53" customBuiltin="true"/>
    <cellStyle name="Neutral 59" xfId="0" builtinId="53" customBuiltin="true"/>
    <cellStyle name="Neutral 6" xfId="0" builtinId="53" customBuiltin="true"/>
    <cellStyle name="Neutral 60" xfId="0" builtinId="53" customBuiltin="true"/>
    <cellStyle name="Neutral 61" xfId="0" builtinId="53" customBuiltin="true"/>
    <cellStyle name="Neutral 62" xfId="0" builtinId="53" customBuiltin="true"/>
    <cellStyle name="Neutral 63" xfId="0" builtinId="53" customBuiltin="true"/>
    <cellStyle name="Neutral 64" xfId="0" builtinId="53" customBuiltin="true"/>
    <cellStyle name="Neutral 7" xfId="0" builtinId="53" customBuiltin="true"/>
    <cellStyle name="Neutral 8" xfId="0" builtinId="53" customBuiltin="true"/>
    <cellStyle name="Neutral 9" xfId="0" builtinId="53" customBuiltin="true"/>
    <cellStyle name="Normal_Presup 2009" xfId="0" builtinId="53" customBuiltin="true"/>
    <cellStyle name="Normal_Presup 2009 1" xfId="0" builtinId="53" customBuiltin="true"/>
    <cellStyle name="Normal_Presup 2009 10" xfId="0" builtinId="53" customBuiltin="true"/>
    <cellStyle name="Normal_Presup 2009 11" xfId="0" builtinId="53" customBuiltin="true"/>
    <cellStyle name="Normal_Presup 2009 12" xfId="0" builtinId="53" customBuiltin="true"/>
    <cellStyle name="Normal_Presup 2009 13" xfId="0" builtinId="53" customBuiltin="true"/>
    <cellStyle name="Normal_Presup 2009 14" xfId="0" builtinId="53" customBuiltin="true"/>
    <cellStyle name="Normal_Presup 2009 15" xfId="0" builtinId="53" customBuiltin="true"/>
    <cellStyle name="Normal_Presup 2009 16" xfId="0" builtinId="53" customBuiltin="true"/>
    <cellStyle name="Normal_Presup 2009 17" xfId="0" builtinId="53" customBuiltin="true"/>
    <cellStyle name="Normal_Presup 2009 18" xfId="0" builtinId="53" customBuiltin="true"/>
    <cellStyle name="Normal_Presup 2009 19" xfId="0" builtinId="53" customBuiltin="true"/>
    <cellStyle name="Normal_Presup 2009 2" xfId="0" builtinId="53" customBuiltin="true"/>
    <cellStyle name="Normal_Presup 2009 20" xfId="0" builtinId="53" customBuiltin="true"/>
    <cellStyle name="Normal_Presup 2009 21" xfId="0" builtinId="53" customBuiltin="true"/>
    <cellStyle name="Normal_Presup 2009 22" xfId="0" builtinId="53" customBuiltin="true"/>
    <cellStyle name="Normal_Presup 2009 23" xfId="0" builtinId="53" customBuiltin="true"/>
    <cellStyle name="Normal_Presup 2009 24" xfId="0" builtinId="53" customBuiltin="true"/>
    <cellStyle name="Normal_Presup 2009 25" xfId="0" builtinId="53" customBuiltin="true"/>
    <cellStyle name="Normal_Presup 2009 26" xfId="0" builtinId="53" customBuiltin="true"/>
    <cellStyle name="Normal_Presup 2009 27" xfId="0" builtinId="53" customBuiltin="true"/>
    <cellStyle name="Normal_Presup 2009 28" xfId="0" builtinId="53" customBuiltin="true"/>
    <cellStyle name="Normal_Presup 2009 29" xfId="0" builtinId="53" customBuiltin="true"/>
    <cellStyle name="Normal_Presup 2009 3" xfId="0" builtinId="53" customBuiltin="true"/>
    <cellStyle name="Normal_Presup 2009 30" xfId="0" builtinId="53" customBuiltin="true"/>
    <cellStyle name="Normal_Presup 2009 31" xfId="0" builtinId="53" customBuiltin="true"/>
    <cellStyle name="Normal_Presup 2009 32" xfId="0" builtinId="53" customBuiltin="true"/>
    <cellStyle name="Normal_Presup 2009 33" xfId="0" builtinId="53" customBuiltin="true"/>
    <cellStyle name="Normal_Presup 2009 34" xfId="0" builtinId="53" customBuiltin="true"/>
    <cellStyle name="Normal_Presup 2009 35" xfId="0" builtinId="53" customBuiltin="true"/>
    <cellStyle name="Normal_Presup 2009 36" xfId="0" builtinId="53" customBuiltin="true"/>
    <cellStyle name="Normal_Presup 2009 37" xfId="0" builtinId="53" customBuiltin="true"/>
    <cellStyle name="Normal_Presup 2009 38" xfId="0" builtinId="53" customBuiltin="true"/>
    <cellStyle name="Normal_Presup 2009 39" xfId="0" builtinId="53" customBuiltin="true"/>
    <cellStyle name="Normal_Presup 2009 4" xfId="0" builtinId="53" customBuiltin="true"/>
    <cellStyle name="Normal_Presup 2009 40" xfId="0" builtinId="53" customBuiltin="true"/>
    <cellStyle name="Normal_Presup 2009 41" xfId="0" builtinId="53" customBuiltin="true"/>
    <cellStyle name="Normal_Presup 2009 42" xfId="0" builtinId="53" customBuiltin="true"/>
    <cellStyle name="Normal_Presup 2009 43" xfId="0" builtinId="53" customBuiltin="true"/>
    <cellStyle name="Normal_Presup 2009 44" xfId="0" builtinId="53" customBuiltin="true"/>
    <cellStyle name="Normal_Presup 2009 45" xfId="0" builtinId="53" customBuiltin="true"/>
    <cellStyle name="Normal_Presup 2009 46" xfId="0" builtinId="53" customBuiltin="true"/>
    <cellStyle name="Normal_Presup 2009 47" xfId="0" builtinId="53" customBuiltin="true"/>
    <cellStyle name="Normal_Presup 2009 48" xfId="0" builtinId="53" customBuiltin="true"/>
    <cellStyle name="Normal_Presup 2009 49" xfId="0" builtinId="53" customBuiltin="true"/>
    <cellStyle name="Normal_Presup 2009 5" xfId="0" builtinId="53" customBuiltin="true"/>
    <cellStyle name="Normal_Presup 2009 50" xfId="0" builtinId="53" customBuiltin="true"/>
    <cellStyle name="Normal_Presup 2009 51" xfId="0" builtinId="53" customBuiltin="true"/>
    <cellStyle name="Normal_Presup 2009 52" xfId="0" builtinId="53" customBuiltin="true"/>
    <cellStyle name="Normal_Presup 2009 53" xfId="0" builtinId="53" customBuiltin="true"/>
    <cellStyle name="Normal_Presup 2009 54" xfId="0" builtinId="53" customBuiltin="true"/>
    <cellStyle name="Normal_Presup 2009 55" xfId="0" builtinId="53" customBuiltin="true"/>
    <cellStyle name="Normal_Presup 2009 56" xfId="0" builtinId="53" customBuiltin="true"/>
    <cellStyle name="Normal_Presup 2009 57" xfId="0" builtinId="53" customBuiltin="true"/>
    <cellStyle name="Normal_Presup 2009 58" xfId="0" builtinId="53" customBuiltin="true"/>
    <cellStyle name="Normal_Presup 2009 59" xfId="0" builtinId="53" customBuiltin="true"/>
    <cellStyle name="Normal_Presup 2009 6" xfId="0" builtinId="53" customBuiltin="true"/>
    <cellStyle name="Normal_Presup 2009 60" xfId="0" builtinId="53" customBuiltin="true"/>
    <cellStyle name="Normal_Presup 2009 61" xfId="0" builtinId="53" customBuiltin="true"/>
    <cellStyle name="Normal_Presup 2009 62" xfId="0" builtinId="53" customBuiltin="true"/>
    <cellStyle name="Normal_Presup 2009 63" xfId="0" builtinId="53" customBuiltin="true"/>
    <cellStyle name="Normal_Presup 2009 64" xfId="0" builtinId="53" customBuiltin="true"/>
    <cellStyle name="Normal_Presup 2009 65" xfId="0" builtinId="53" customBuiltin="true"/>
    <cellStyle name="Normal_Presup 2009 7" xfId="0" builtinId="53" customBuiltin="true"/>
    <cellStyle name="Normal_Presup 2009 8" xfId="0" builtinId="53" customBuiltin="true"/>
    <cellStyle name="Normal_Presup 2009 9" xfId="0" builtinId="53" customBuiltin="true"/>
    <cellStyle name="Notas" xfId="0" builtinId="53" customBuiltin="true"/>
    <cellStyle name="Notas 1" xfId="0" builtinId="53" customBuiltin="true"/>
    <cellStyle name="Notas 10" xfId="0" builtinId="53" customBuiltin="true"/>
    <cellStyle name="Notas 11" xfId="0" builtinId="53" customBuiltin="true"/>
    <cellStyle name="Notas 12" xfId="0" builtinId="53" customBuiltin="true"/>
    <cellStyle name="Notas 13" xfId="0" builtinId="53" customBuiltin="true"/>
    <cellStyle name="Notas 14" xfId="0" builtinId="53" customBuiltin="true"/>
    <cellStyle name="Notas 15" xfId="0" builtinId="53" customBuiltin="true"/>
    <cellStyle name="Notas 16" xfId="0" builtinId="53" customBuiltin="true"/>
    <cellStyle name="Notas 17" xfId="0" builtinId="53" customBuiltin="true"/>
    <cellStyle name="Notas 18" xfId="0" builtinId="53" customBuiltin="true"/>
    <cellStyle name="Notas 19" xfId="0" builtinId="53" customBuiltin="true"/>
    <cellStyle name="Notas 2" xfId="0" builtinId="53" customBuiltin="true"/>
    <cellStyle name="Notas 20" xfId="0" builtinId="53" customBuiltin="true"/>
    <cellStyle name="Notas 21" xfId="0" builtinId="53" customBuiltin="true"/>
    <cellStyle name="Notas 22" xfId="0" builtinId="53" customBuiltin="true"/>
    <cellStyle name="Notas 23" xfId="0" builtinId="53" customBuiltin="true"/>
    <cellStyle name="Notas 24" xfId="0" builtinId="53" customBuiltin="true"/>
    <cellStyle name="Notas 25" xfId="0" builtinId="53" customBuiltin="true"/>
    <cellStyle name="Notas 26" xfId="0" builtinId="53" customBuiltin="true"/>
    <cellStyle name="Notas 27" xfId="0" builtinId="53" customBuiltin="true"/>
    <cellStyle name="Notas 28" xfId="0" builtinId="53" customBuiltin="true"/>
    <cellStyle name="Notas 29" xfId="0" builtinId="53" customBuiltin="true"/>
    <cellStyle name="Notas 3" xfId="0" builtinId="53" customBuiltin="true"/>
    <cellStyle name="Notas 30" xfId="0" builtinId="53" customBuiltin="true"/>
    <cellStyle name="Notas 31" xfId="0" builtinId="53" customBuiltin="true"/>
    <cellStyle name="Notas 32" xfId="0" builtinId="53" customBuiltin="true"/>
    <cellStyle name="Notas 33" xfId="0" builtinId="53" customBuiltin="true"/>
    <cellStyle name="Notas 34" xfId="0" builtinId="53" customBuiltin="true"/>
    <cellStyle name="Notas 35" xfId="0" builtinId="53" customBuiltin="true"/>
    <cellStyle name="Notas 36" xfId="0" builtinId="53" customBuiltin="true"/>
    <cellStyle name="Notas 37" xfId="0" builtinId="53" customBuiltin="true"/>
    <cellStyle name="Notas 38" xfId="0" builtinId="53" customBuiltin="true"/>
    <cellStyle name="Notas 39" xfId="0" builtinId="53" customBuiltin="true"/>
    <cellStyle name="Notas 4" xfId="0" builtinId="53" customBuiltin="true"/>
    <cellStyle name="Notas 40" xfId="0" builtinId="53" customBuiltin="true"/>
    <cellStyle name="Notas 41" xfId="0" builtinId="53" customBuiltin="true"/>
    <cellStyle name="Notas 42" xfId="0" builtinId="53" customBuiltin="true"/>
    <cellStyle name="Notas 43" xfId="0" builtinId="53" customBuiltin="true"/>
    <cellStyle name="Notas 44" xfId="0" builtinId="53" customBuiltin="true"/>
    <cellStyle name="Notas 45" xfId="0" builtinId="53" customBuiltin="true"/>
    <cellStyle name="Notas 46" xfId="0" builtinId="53" customBuiltin="true"/>
    <cellStyle name="Notas 47" xfId="0" builtinId="53" customBuiltin="true"/>
    <cellStyle name="Notas 48" xfId="0" builtinId="53" customBuiltin="true"/>
    <cellStyle name="Notas 49" xfId="0" builtinId="53" customBuiltin="true"/>
    <cellStyle name="Notas 5" xfId="0" builtinId="53" customBuiltin="true"/>
    <cellStyle name="Notas 50" xfId="0" builtinId="53" customBuiltin="true"/>
    <cellStyle name="Notas 51" xfId="0" builtinId="53" customBuiltin="true"/>
    <cellStyle name="Notas 52" xfId="0" builtinId="53" customBuiltin="true"/>
    <cellStyle name="Notas 53" xfId="0" builtinId="53" customBuiltin="true"/>
    <cellStyle name="Notas 54" xfId="0" builtinId="53" customBuiltin="true"/>
    <cellStyle name="Notas 55" xfId="0" builtinId="53" customBuiltin="true"/>
    <cellStyle name="Notas 56" xfId="0" builtinId="53" customBuiltin="true"/>
    <cellStyle name="Notas 57" xfId="0" builtinId="53" customBuiltin="true"/>
    <cellStyle name="Notas 58" xfId="0" builtinId="53" customBuiltin="true"/>
    <cellStyle name="Notas 59" xfId="0" builtinId="53" customBuiltin="true"/>
    <cellStyle name="Notas 6" xfId="0" builtinId="53" customBuiltin="true"/>
    <cellStyle name="Notas 60" xfId="0" builtinId="53" customBuiltin="true"/>
    <cellStyle name="Notas 61" xfId="0" builtinId="53" customBuiltin="true"/>
    <cellStyle name="Notas 62" xfId="0" builtinId="53" customBuiltin="true"/>
    <cellStyle name="Notas 63" xfId="0" builtinId="53" customBuiltin="true"/>
    <cellStyle name="Notas 64" xfId="0" builtinId="53" customBuiltin="true"/>
    <cellStyle name="Notas 7" xfId="0" builtinId="53" customBuiltin="true"/>
    <cellStyle name="Notas 8" xfId="0" builtinId="53" customBuiltin="true"/>
    <cellStyle name="Notas 9" xfId="0" builtinId="53" customBuiltin="true"/>
    <cellStyle name="Salida" xfId="0" builtinId="53" customBuiltin="true"/>
    <cellStyle name="Salida 1" xfId="0" builtinId="53" customBuiltin="true"/>
    <cellStyle name="Salida 10" xfId="0" builtinId="53" customBuiltin="true"/>
    <cellStyle name="Salida 11" xfId="0" builtinId="53" customBuiltin="true"/>
    <cellStyle name="Salida 12" xfId="0" builtinId="53" customBuiltin="true"/>
    <cellStyle name="Salida 13" xfId="0" builtinId="53" customBuiltin="true"/>
    <cellStyle name="Salida 14" xfId="0" builtinId="53" customBuiltin="true"/>
    <cellStyle name="Salida 15" xfId="0" builtinId="53" customBuiltin="true"/>
    <cellStyle name="Salida 16" xfId="0" builtinId="53" customBuiltin="true"/>
    <cellStyle name="Salida 17" xfId="0" builtinId="53" customBuiltin="true"/>
    <cellStyle name="Salida 18" xfId="0" builtinId="53" customBuiltin="true"/>
    <cellStyle name="Salida 19" xfId="0" builtinId="53" customBuiltin="true"/>
    <cellStyle name="Salida 2" xfId="0" builtinId="53" customBuiltin="true"/>
    <cellStyle name="Salida 20" xfId="0" builtinId="53" customBuiltin="true"/>
    <cellStyle name="Salida 21" xfId="0" builtinId="53" customBuiltin="true"/>
    <cellStyle name="Salida 22" xfId="0" builtinId="53" customBuiltin="true"/>
    <cellStyle name="Salida 23" xfId="0" builtinId="53" customBuiltin="true"/>
    <cellStyle name="Salida 24" xfId="0" builtinId="53" customBuiltin="true"/>
    <cellStyle name="Salida 25" xfId="0" builtinId="53" customBuiltin="true"/>
    <cellStyle name="Salida 26" xfId="0" builtinId="53" customBuiltin="true"/>
    <cellStyle name="Salida 27" xfId="0" builtinId="53" customBuiltin="true"/>
    <cellStyle name="Salida 28" xfId="0" builtinId="53" customBuiltin="true"/>
    <cellStyle name="Salida 29" xfId="0" builtinId="53" customBuiltin="true"/>
    <cellStyle name="Salida 3" xfId="0" builtinId="53" customBuiltin="true"/>
    <cellStyle name="Salida 30" xfId="0" builtinId="53" customBuiltin="true"/>
    <cellStyle name="Salida 31" xfId="0" builtinId="53" customBuiltin="true"/>
    <cellStyle name="Salida 32" xfId="0" builtinId="53" customBuiltin="true"/>
    <cellStyle name="Salida 33" xfId="0" builtinId="53" customBuiltin="true"/>
    <cellStyle name="Salida 34" xfId="0" builtinId="53" customBuiltin="true"/>
    <cellStyle name="Salida 35" xfId="0" builtinId="53" customBuiltin="true"/>
    <cellStyle name="Salida 36" xfId="0" builtinId="53" customBuiltin="true"/>
    <cellStyle name="Salida 37" xfId="0" builtinId="53" customBuiltin="true"/>
    <cellStyle name="Salida 38" xfId="0" builtinId="53" customBuiltin="true"/>
    <cellStyle name="Salida 39" xfId="0" builtinId="53" customBuiltin="true"/>
    <cellStyle name="Salida 4" xfId="0" builtinId="53" customBuiltin="true"/>
    <cellStyle name="Salida 40" xfId="0" builtinId="53" customBuiltin="true"/>
    <cellStyle name="Salida 41" xfId="0" builtinId="53" customBuiltin="true"/>
    <cellStyle name="Salida 42" xfId="0" builtinId="53" customBuiltin="true"/>
    <cellStyle name="Salida 43" xfId="0" builtinId="53" customBuiltin="true"/>
    <cellStyle name="Salida 44" xfId="0" builtinId="53" customBuiltin="true"/>
    <cellStyle name="Salida 45" xfId="0" builtinId="53" customBuiltin="true"/>
    <cellStyle name="Salida 46" xfId="0" builtinId="53" customBuiltin="true"/>
    <cellStyle name="Salida 47" xfId="0" builtinId="53" customBuiltin="true"/>
    <cellStyle name="Salida 48" xfId="0" builtinId="53" customBuiltin="true"/>
    <cellStyle name="Salida 49" xfId="0" builtinId="53" customBuiltin="true"/>
    <cellStyle name="Salida 5" xfId="0" builtinId="53" customBuiltin="true"/>
    <cellStyle name="Salida 50" xfId="0" builtinId="53" customBuiltin="true"/>
    <cellStyle name="Salida 51" xfId="0" builtinId="53" customBuiltin="true"/>
    <cellStyle name="Salida 52" xfId="0" builtinId="53" customBuiltin="true"/>
    <cellStyle name="Salida 53" xfId="0" builtinId="53" customBuiltin="true"/>
    <cellStyle name="Salida 54" xfId="0" builtinId="53" customBuiltin="true"/>
    <cellStyle name="Salida 55" xfId="0" builtinId="53" customBuiltin="true"/>
    <cellStyle name="Salida 56" xfId="0" builtinId="53" customBuiltin="true"/>
    <cellStyle name="Salida 57" xfId="0" builtinId="53" customBuiltin="true"/>
    <cellStyle name="Salida 58" xfId="0" builtinId="53" customBuiltin="true"/>
    <cellStyle name="Salida 59" xfId="0" builtinId="53" customBuiltin="true"/>
    <cellStyle name="Salida 6" xfId="0" builtinId="53" customBuiltin="true"/>
    <cellStyle name="Salida 60" xfId="0" builtinId="53" customBuiltin="true"/>
    <cellStyle name="Salida 61" xfId="0" builtinId="53" customBuiltin="true"/>
    <cellStyle name="Salida 62" xfId="0" builtinId="53" customBuiltin="true"/>
    <cellStyle name="Salida 63" xfId="0" builtinId="53" customBuiltin="true"/>
    <cellStyle name="Salida 64" xfId="0" builtinId="53" customBuiltin="true"/>
    <cellStyle name="Salida 7" xfId="0" builtinId="53" customBuiltin="true"/>
    <cellStyle name="Salida 8" xfId="0" builtinId="53" customBuiltin="true"/>
    <cellStyle name="Salida 9" xfId="0" builtinId="53" customBuiltin="true"/>
    <cellStyle name="Texto de advertencia" xfId="0" builtinId="53" customBuiltin="true"/>
    <cellStyle name="Texto de advertencia 1" xfId="0" builtinId="53" customBuiltin="true"/>
    <cellStyle name="Texto de advertencia 10" xfId="0" builtinId="53" customBuiltin="true"/>
    <cellStyle name="Texto de advertencia 11" xfId="0" builtinId="53" customBuiltin="true"/>
    <cellStyle name="Texto de advertencia 12" xfId="0" builtinId="53" customBuiltin="true"/>
    <cellStyle name="Texto de advertencia 13" xfId="0" builtinId="53" customBuiltin="true"/>
    <cellStyle name="Texto de advertencia 14" xfId="0" builtinId="53" customBuiltin="true"/>
    <cellStyle name="Texto de advertencia 15" xfId="0" builtinId="53" customBuiltin="true"/>
    <cellStyle name="Texto de advertencia 16" xfId="0" builtinId="53" customBuiltin="true"/>
    <cellStyle name="Texto de advertencia 17" xfId="0" builtinId="53" customBuiltin="true"/>
    <cellStyle name="Texto de advertencia 18" xfId="0" builtinId="53" customBuiltin="true"/>
    <cellStyle name="Texto de advertencia 19" xfId="0" builtinId="53" customBuiltin="true"/>
    <cellStyle name="Texto de advertencia 2" xfId="0" builtinId="53" customBuiltin="true"/>
    <cellStyle name="Texto de advertencia 20" xfId="0" builtinId="53" customBuiltin="true"/>
    <cellStyle name="Texto de advertencia 21" xfId="0" builtinId="53" customBuiltin="true"/>
    <cellStyle name="Texto de advertencia 22" xfId="0" builtinId="53" customBuiltin="true"/>
    <cellStyle name="Texto de advertencia 23" xfId="0" builtinId="53" customBuiltin="true"/>
    <cellStyle name="Texto de advertencia 24" xfId="0" builtinId="53" customBuiltin="true"/>
    <cellStyle name="Texto de advertencia 25" xfId="0" builtinId="53" customBuiltin="true"/>
    <cellStyle name="Texto de advertencia 26" xfId="0" builtinId="53" customBuiltin="true"/>
    <cellStyle name="Texto de advertencia 27" xfId="0" builtinId="53" customBuiltin="true"/>
    <cellStyle name="Texto de advertencia 28" xfId="0" builtinId="53" customBuiltin="true"/>
    <cellStyle name="Texto de advertencia 29" xfId="0" builtinId="53" customBuiltin="true"/>
    <cellStyle name="Texto de advertencia 3" xfId="0" builtinId="53" customBuiltin="true"/>
    <cellStyle name="Texto de advertencia 30" xfId="0" builtinId="53" customBuiltin="true"/>
    <cellStyle name="Texto de advertencia 31" xfId="0" builtinId="53" customBuiltin="true"/>
    <cellStyle name="Texto de advertencia 32" xfId="0" builtinId="53" customBuiltin="true"/>
    <cellStyle name="Texto de advertencia 33" xfId="0" builtinId="53" customBuiltin="true"/>
    <cellStyle name="Texto de advertencia 34" xfId="0" builtinId="53" customBuiltin="true"/>
    <cellStyle name="Texto de advertencia 35" xfId="0" builtinId="53" customBuiltin="true"/>
    <cellStyle name="Texto de advertencia 36" xfId="0" builtinId="53" customBuiltin="true"/>
    <cellStyle name="Texto de advertencia 37" xfId="0" builtinId="53" customBuiltin="true"/>
    <cellStyle name="Texto de advertencia 38" xfId="0" builtinId="53" customBuiltin="true"/>
    <cellStyle name="Texto de advertencia 39" xfId="0" builtinId="53" customBuiltin="true"/>
    <cellStyle name="Texto de advertencia 4" xfId="0" builtinId="53" customBuiltin="true"/>
    <cellStyle name="Texto de advertencia 40" xfId="0" builtinId="53" customBuiltin="true"/>
    <cellStyle name="Texto de advertencia 41" xfId="0" builtinId="53" customBuiltin="true"/>
    <cellStyle name="Texto de advertencia 42" xfId="0" builtinId="53" customBuiltin="true"/>
    <cellStyle name="Texto de advertencia 43" xfId="0" builtinId="53" customBuiltin="true"/>
    <cellStyle name="Texto de advertencia 44" xfId="0" builtinId="53" customBuiltin="true"/>
    <cellStyle name="Texto de advertencia 45" xfId="0" builtinId="53" customBuiltin="true"/>
    <cellStyle name="Texto de advertencia 46" xfId="0" builtinId="53" customBuiltin="true"/>
    <cellStyle name="Texto de advertencia 47" xfId="0" builtinId="53" customBuiltin="true"/>
    <cellStyle name="Texto de advertencia 48" xfId="0" builtinId="53" customBuiltin="true"/>
    <cellStyle name="Texto de advertencia 49" xfId="0" builtinId="53" customBuiltin="true"/>
    <cellStyle name="Texto de advertencia 5" xfId="0" builtinId="53" customBuiltin="true"/>
    <cellStyle name="Texto de advertencia 50" xfId="0" builtinId="53" customBuiltin="true"/>
    <cellStyle name="Texto de advertencia 51" xfId="0" builtinId="53" customBuiltin="true"/>
    <cellStyle name="Texto de advertencia 52" xfId="0" builtinId="53" customBuiltin="true"/>
    <cellStyle name="Texto de advertencia 53" xfId="0" builtinId="53" customBuiltin="true"/>
    <cellStyle name="Texto de advertencia 54" xfId="0" builtinId="53" customBuiltin="true"/>
    <cellStyle name="Texto de advertencia 55" xfId="0" builtinId="53" customBuiltin="true"/>
    <cellStyle name="Texto de advertencia 56" xfId="0" builtinId="53" customBuiltin="true"/>
    <cellStyle name="Texto de advertencia 57" xfId="0" builtinId="53" customBuiltin="true"/>
    <cellStyle name="Texto de advertencia 58" xfId="0" builtinId="53" customBuiltin="true"/>
    <cellStyle name="Texto de advertencia 59" xfId="0" builtinId="53" customBuiltin="true"/>
    <cellStyle name="Texto de advertencia 6" xfId="0" builtinId="53" customBuiltin="true"/>
    <cellStyle name="Texto de advertencia 60" xfId="0" builtinId="53" customBuiltin="true"/>
    <cellStyle name="Texto de advertencia 61" xfId="0" builtinId="53" customBuiltin="true"/>
    <cellStyle name="Texto de advertencia 62" xfId="0" builtinId="53" customBuiltin="true"/>
    <cellStyle name="Texto de advertencia 63" xfId="0" builtinId="53" customBuiltin="true"/>
    <cellStyle name="Texto de advertencia 64" xfId="0" builtinId="53" customBuiltin="true"/>
    <cellStyle name="Texto de advertencia 7" xfId="0" builtinId="53" customBuiltin="true"/>
    <cellStyle name="Texto de advertencia 8" xfId="0" builtinId="53" customBuiltin="true"/>
    <cellStyle name="Texto de advertencia 9" xfId="0" builtinId="53" customBuiltin="true"/>
    <cellStyle name="Texto explicativo" xfId="0" builtinId="53" customBuiltin="true"/>
    <cellStyle name="Texto explicativo 1" xfId="0" builtinId="53" customBuiltin="true"/>
    <cellStyle name="Texto explicativo 10" xfId="0" builtinId="53" customBuiltin="true"/>
    <cellStyle name="Texto explicativo 11" xfId="0" builtinId="53" customBuiltin="true"/>
    <cellStyle name="Texto explicativo 12" xfId="0" builtinId="53" customBuiltin="true"/>
    <cellStyle name="Texto explicativo 13" xfId="0" builtinId="53" customBuiltin="true"/>
    <cellStyle name="Texto explicativo 14" xfId="0" builtinId="53" customBuiltin="true"/>
    <cellStyle name="Texto explicativo 15" xfId="0" builtinId="53" customBuiltin="true"/>
    <cellStyle name="Texto explicativo 16" xfId="0" builtinId="53" customBuiltin="true"/>
    <cellStyle name="Texto explicativo 17" xfId="0" builtinId="53" customBuiltin="true"/>
    <cellStyle name="Texto explicativo 18" xfId="0" builtinId="53" customBuiltin="true"/>
    <cellStyle name="Texto explicativo 19" xfId="0" builtinId="53" customBuiltin="true"/>
    <cellStyle name="Texto explicativo 2" xfId="0" builtinId="53" customBuiltin="true"/>
    <cellStyle name="Texto explicativo 20" xfId="0" builtinId="53" customBuiltin="true"/>
    <cellStyle name="Texto explicativo 21" xfId="0" builtinId="53" customBuiltin="true"/>
    <cellStyle name="Texto explicativo 22" xfId="0" builtinId="53" customBuiltin="true"/>
    <cellStyle name="Texto explicativo 23" xfId="0" builtinId="53" customBuiltin="true"/>
    <cellStyle name="Texto explicativo 24" xfId="0" builtinId="53" customBuiltin="true"/>
    <cellStyle name="Texto explicativo 25" xfId="0" builtinId="53" customBuiltin="true"/>
    <cellStyle name="Texto explicativo 26" xfId="0" builtinId="53" customBuiltin="true"/>
    <cellStyle name="Texto explicativo 27" xfId="0" builtinId="53" customBuiltin="true"/>
    <cellStyle name="Texto explicativo 28" xfId="0" builtinId="53" customBuiltin="true"/>
    <cellStyle name="Texto explicativo 29" xfId="0" builtinId="53" customBuiltin="true"/>
    <cellStyle name="Texto explicativo 3" xfId="0" builtinId="53" customBuiltin="true"/>
    <cellStyle name="Texto explicativo 30" xfId="0" builtinId="53" customBuiltin="true"/>
    <cellStyle name="Texto explicativo 31" xfId="0" builtinId="53" customBuiltin="true"/>
    <cellStyle name="Texto explicativo 32" xfId="0" builtinId="53" customBuiltin="true"/>
    <cellStyle name="Texto explicativo 33" xfId="0" builtinId="53" customBuiltin="true"/>
    <cellStyle name="Texto explicativo 34" xfId="0" builtinId="53" customBuiltin="true"/>
    <cellStyle name="Texto explicativo 35" xfId="0" builtinId="53" customBuiltin="true"/>
    <cellStyle name="Texto explicativo 36" xfId="0" builtinId="53" customBuiltin="true"/>
    <cellStyle name="Texto explicativo 37" xfId="0" builtinId="53" customBuiltin="true"/>
    <cellStyle name="Texto explicativo 38" xfId="0" builtinId="53" customBuiltin="true"/>
    <cellStyle name="Texto explicativo 39" xfId="0" builtinId="53" customBuiltin="true"/>
    <cellStyle name="Texto explicativo 4" xfId="0" builtinId="53" customBuiltin="true"/>
    <cellStyle name="Texto explicativo 40" xfId="0" builtinId="53" customBuiltin="true"/>
    <cellStyle name="Texto explicativo 41" xfId="0" builtinId="53" customBuiltin="true"/>
    <cellStyle name="Texto explicativo 42" xfId="0" builtinId="53" customBuiltin="true"/>
    <cellStyle name="Texto explicativo 43" xfId="0" builtinId="53" customBuiltin="true"/>
    <cellStyle name="Texto explicativo 44" xfId="0" builtinId="53" customBuiltin="true"/>
    <cellStyle name="Texto explicativo 45" xfId="0" builtinId="53" customBuiltin="true"/>
    <cellStyle name="Texto explicativo 46" xfId="0" builtinId="53" customBuiltin="true"/>
    <cellStyle name="Texto explicativo 47" xfId="0" builtinId="53" customBuiltin="true"/>
    <cellStyle name="Texto explicativo 48" xfId="0" builtinId="53" customBuiltin="true"/>
    <cellStyle name="Texto explicativo 49" xfId="0" builtinId="53" customBuiltin="true"/>
    <cellStyle name="Texto explicativo 5" xfId="0" builtinId="53" customBuiltin="true"/>
    <cellStyle name="Texto explicativo 50" xfId="0" builtinId="53" customBuiltin="true"/>
    <cellStyle name="Texto explicativo 51" xfId="0" builtinId="53" customBuiltin="true"/>
    <cellStyle name="Texto explicativo 52" xfId="0" builtinId="53" customBuiltin="true"/>
    <cellStyle name="Texto explicativo 53" xfId="0" builtinId="53" customBuiltin="true"/>
    <cellStyle name="Texto explicativo 54" xfId="0" builtinId="53" customBuiltin="true"/>
    <cellStyle name="Texto explicativo 55" xfId="0" builtinId="53" customBuiltin="true"/>
    <cellStyle name="Texto explicativo 56" xfId="0" builtinId="53" customBuiltin="true"/>
    <cellStyle name="Texto explicativo 57" xfId="0" builtinId="53" customBuiltin="true"/>
    <cellStyle name="Texto explicativo 58" xfId="0" builtinId="53" customBuiltin="true"/>
    <cellStyle name="Texto explicativo 59" xfId="0" builtinId="53" customBuiltin="true"/>
    <cellStyle name="Texto explicativo 6" xfId="0" builtinId="53" customBuiltin="true"/>
    <cellStyle name="Texto explicativo 60" xfId="0" builtinId="53" customBuiltin="true"/>
    <cellStyle name="Texto explicativo 61" xfId="0" builtinId="53" customBuiltin="true"/>
    <cellStyle name="Texto explicativo 62" xfId="0" builtinId="53" customBuiltin="true"/>
    <cellStyle name="Texto explicativo 63" xfId="0" builtinId="53" customBuiltin="true"/>
    <cellStyle name="Texto explicativo 64" xfId="0" builtinId="53" customBuiltin="true"/>
    <cellStyle name="Texto explicativo 7" xfId="0" builtinId="53" customBuiltin="true"/>
    <cellStyle name="Texto explicativo 8" xfId="0" builtinId="53" customBuiltin="true"/>
    <cellStyle name="Texto explicativo 9" xfId="0" builtinId="53" customBuiltin="true"/>
    <cellStyle name="Total" xfId="0" builtinId="53" customBuiltin="true"/>
    <cellStyle name="Total 1" xfId="0" builtinId="53" customBuiltin="true"/>
    <cellStyle name="Total 10" xfId="0" builtinId="53" customBuiltin="true"/>
    <cellStyle name="Total 11" xfId="0" builtinId="53" customBuiltin="true"/>
    <cellStyle name="Total 12" xfId="0" builtinId="53" customBuiltin="true"/>
    <cellStyle name="Total 13" xfId="0" builtinId="53" customBuiltin="true"/>
    <cellStyle name="Total 14" xfId="0" builtinId="53" customBuiltin="true"/>
    <cellStyle name="Total 15" xfId="0" builtinId="53" customBuiltin="true"/>
    <cellStyle name="Total 16" xfId="0" builtinId="53" customBuiltin="true"/>
    <cellStyle name="Total 17" xfId="0" builtinId="53" customBuiltin="true"/>
    <cellStyle name="Total 18" xfId="0" builtinId="53" customBuiltin="true"/>
    <cellStyle name="Total 19" xfId="0" builtinId="53" customBuiltin="true"/>
    <cellStyle name="Total 2" xfId="0" builtinId="53" customBuiltin="true"/>
    <cellStyle name="Total 20" xfId="0" builtinId="53" customBuiltin="true"/>
    <cellStyle name="Total 21" xfId="0" builtinId="53" customBuiltin="true"/>
    <cellStyle name="Total 22" xfId="0" builtinId="53" customBuiltin="true"/>
    <cellStyle name="Total 23" xfId="0" builtinId="53" customBuiltin="true"/>
    <cellStyle name="Total 24" xfId="0" builtinId="53" customBuiltin="true"/>
    <cellStyle name="Total 25" xfId="0" builtinId="53" customBuiltin="true"/>
    <cellStyle name="Total 26" xfId="0" builtinId="53" customBuiltin="true"/>
    <cellStyle name="Total 27" xfId="0" builtinId="53" customBuiltin="true"/>
    <cellStyle name="Total 28" xfId="0" builtinId="53" customBuiltin="true"/>
    <cellStyle name="Total 29" xfId="0" builtinId="53" customBuiltin="true"/>
    <cellStyle name="Total 3" xfId="0" builtinId="53" customBuiltin="true"/>
    <cellStyle name="Total 30" xfId="0" builtinId="53" customBuiltin="true"/>
    <cellStyle name="Total 31" xfId="0" builtinId="53" customBuiltin="true"/>
    <cellStyle name="Total 32" xfId="0" builtinId="53" customBuiltin="true"/>
    <cellStyle name="Total 33" xfId="0" builtinId="53" customBuiltin="true"/>
    <cellStyle name="Total 34" xfId="0" builtinId="53" customBuiltin="true"/>
    <cellStyle name="Total 35" xfId="0" builtinId="53" customBuiltin="true"/>
    <cellStyle name="Total 36" xfId="0" builtinId="53" customBuiltin="true"/>
    <cellStyle name="Total 37" xfId="0" builtinId="53" customBuiltin="true"/>
    <cellStyle name="Total 38" xfId="0" builtinId="53" customBuiltin="true"/>
    <cellStyle name="Total 39" xfId="0" builtinId="53" customBuiltin="true"/>
    <cellStyle name="Total 4" xfId="0" builtinId="53" customBuiltin="true"/>
    <cellStyle name="Total 40" xfId="0" builtinId="53" customBuiltin="true"/>
    <cellStyle name="Total 41" xfId="0" builtinId="53" customBuiltin="true"/>
    <cellStyle name="Total 42" xfId="0" builtinId="53" customBuiltin="true"/>
    <cellStyle name="Total 43" xfId="0" builtinId="53" customBuiltin="true"/>
    <cellStyle name="Total 44" xfId="0" builtinId="53" customBuiltin="true"/>
    <cellStyle name="Total 45" xfId="0" builtinId="53" customBuiltin="true"/>
    <cellStyle name="Total 46" xfId="0" builtinId="53" customBuiltin="true"/>
    <cellStyle name="Total 47" xfId="0" builtinId="53" customBuiltin="true"/>
    <cellStyle name="Total 48" xfId="0" builtinId="53" customBuiltin="true"/>
    <cellStyle name="Total 49" xfId="0" builtinId="53" customBuiltin="true"/>
    <cellStyle name="Total 5" xfId="0" builtinId="53" customBuiltin="true"/>
    <cellStyle name="Total 50" xfId="0" builtinId="53" customBuiltin="true"/>
    <cellStyle name="Total 51" xfId="0" builtinId="53" customBuiltin="true"/>
    <cellStyle name="Total 52" xfId="0" builtinId="53" customBuiltin="true"/>
    <cellStyle name="Total 53" xfId="0" builtinId="53" customBuiltin="true"/>
    <cellStyle name="Total 54" xfId="0" builtinId="53" customBuiltin="true"/>
    <cellStyle name="Total 55" xfId="0" builtinId="53" customBuiltin="true"/>
    <cellStyle name="Total 56" xfId="0" builtinId="53" customBuiltin="true"/>
    <cellStyle name="Total 57" xfId="0" builtinId="53" customBuiltin="true"/>
    <cellStyle name="Total 58" xfId="0" builtinId="53" customBuiltin="true"/>
    <cellStyle name="Total 59" xfId="0" builtinId="53" customBuiltin="true"/>
    <cellStyle name="Total 6" xfId="0" builtinId="53" customBuiltin="true"/>
    <cellStyle name="Total 60" xfId="0" builtinId="53" customBuiltin="true"/>
    <cellStyle name="Total 61" xfId="0" builtinId="53" customBuiltin="true"/>
    <cellStyle name="Total 62" xfId="0" builtinId="53" customBuiltin="true"/>
    <cellStyle name="Total 63" xfId="0" builtinId="53" customBuiltin="true"/>
    <cellStyle name="Total 64" xfId="0" builtinId="53" customBuiltin="true"/>
    <cellStyle name="Total 7" xfId="0" builtinId="53" customBuiltin="true"/>
    <cellStyle name="Total 8" xfId="0" builtinId="53" customBuiltin="true"/>
    <cellStyle name="Total 9" xfId="0" builtinId="53" customBuiltin="true"/>
    <cellStyle name="Título" xfId="0" builtinId="53" customBuiltin="true"/>
    <cellStyle name="Título 1" xfId="0" builtinId="53" customBuiltin="true"/>
    <cellStyle name="Título 1 1" xfId="0" builtinId="53" customBuiltin="true"/>
    <cellStyle name="Título 1 10" xfId="0" builtinId="53" customBuiltin="true"/>
    <cellStyle name="Título 1 11" xfId="0" builtinId="53" customBuiltin="true"/>
    <cellStyle name="Título 1 12" xfId="0" builtinId="53" customBuiltin="true"/>
    <cellStyle name="Título 1 13" xfId="0" builtinId="53" customBuiltin="true"/>
    <cellStyle name="Título 1 14" xfId="0" builtinId="53" customBuiltin="true"/>
    <cellStyle name="Título 1 15" xfId="0" builtinId="53" customBuiltin="true"/>
    <cellStyle name="Título 1 16" xfId="0" builtinId="53" customBuiltin="true"/>
    <cellStyle name="Título 1 17" xfId="0" builtinId="53" customBuiltin="true"/>
    <cellStyle name="Título 1 18" xfId="0" builtinId="53" customBuiltin="true"/>
    <cellStyle name="Título 1 19" xfId="0" builtinId="53" customBuiltin="true"/>
    <cellStyle name="Título 1 2" xfId="0" builtinId="53" customBuiltin="true"/>
    <cellStyle name="Título 1 20" xfId="0" builtinId="53" customBuiltin="true"/>
    <cellStyle name="Título 1 21" xfId="0" builtinId="53" customBuiltin="true"/>
    <cellStyle name="Título 1 22" xfId="0" builtinId="53" customBuiltin="true"/>
    <cellStyle name="Título 1 23" xfId="0" builtinId="53" customBuiltin="true"/>
    <cellStyle name="Título 1 24" xfId="0" builtinId="53" customBuiltin="true"/>
    <cellStyle name="Título 1 25" xfId="0" builtinId="53" customBuiltin="true"/>
    <cellStyle name="Título 1 26" xfId="0" builtinId="53" customBuiltin="true"/>
    <cellStyle name="Título 1 27" xfId="0" builtinId="53" customBuiltin="true"/>
    <cellStyle name="Título 1 28" xfId="0" builtinId="53" customBuiltin="true"/>
    <cellStyle name="Título 1 29" xfId="0" builtinId="53" customBuiltin="true"/>
    <cellStyle name="Título 1 3" xfId="0" builtinId="53" customBuiltin="true"/>
    <cellStyle name="Título 1 30" xfId="0" builtinId="53" customBuiltin="true"/>
    <cellStyle name="Título 1 31" xfId="0" builtinId="53" customBuiltin="true"/>
    <cellStyle name="Título 1 32" xfId="0" builtinId="53" customBuiltin="true"/>
    <cellStyle name="Título 1 33" xfId="0" builtinId="53" customBuiltin="true"/>
    <cellStyle name="Título 1 34" xfId="0" builtinId="53" customBuiltin="true"/>
    <cellStyle name="Título 1 35" xfId="0" builtinId="53" customBuiltin="true"/>
    <cellStyle name="Título 1 36" xfId="0" builtinId="53" customBuiltin="true"/>
    <cellStyle name="Título 1 37" xfId="0" builtinId="53" customBuiltin="true"/>
    <cellStyle name="Título 1 38" xfId="0" builtinId="53" customBuiltin="true"/>
    <cellStyle name="Título 1 39" xfId="0" builtinId="53" customBuiltin="true"/>
    <cellStyle name="Título 1 4" xfId="0" builtinId="53" customBuiltin="true"/>
    <cellStyle name="Título 1 40" xfId="0" builtinId="53" customBuiltin="true"/>
    <cellStyle name="Título 1 41" xfId="0" builtinId="53" customBuiltin="true"/>
    <cellStyle name="Título 1 42" xfId="0" builtinId="53" customBuiltin="true"/>
    <cellStyle name="Título 1 43" xfId="0" builtinId="53" customBuiltin="true"/>
    <cellStyle name="Título 1 44" xfId="0" builtinId="53" customBuiltin="true"/>
    <cellStyle name="Título 1 45" xfId="0" builtinId="53" customBuiltin="true"/>
    <cellStyle name="Título 1 46" xfId="0" builtinId="53" customBuiltin="true"/>
    <cellStyle name="Título 1 47" xfId="0" builtinId="53" customBuiltin="true"/>
    <cellStyle name="Título 1 48" xfId="0" builtinId="53" customBuiltin="true"/>
    <cellStyle name="Título 1 49" xfId="0" builtinId="53" customBuiltin="true"/>
    <cellStyle name="Título 1 5" xfId="0" builtinId="53" customBuiltin="true"/>
    <cellStyle name="Título 1 50" xfId="0" builtinId="53" customBuiltin="true"/>
    <cellStyle name="Título 1 51" xfId="0" builtinId="53" customBuiltin="true"/>
    <cellStyle name="Título 1 52" xfId="0" builtinId="53" customBuiltin="true"/>
    <cellStyle name="Título 1 53" xfId="0" builtinId="53" customBuiltin="true"/>
    <cellStyle name="Título 1 54" xfId="0" builtinId="53" customBuiltin="true"/>
    <cellStyle name="Título 1 55" xfId="0" builtinId="53" customBuiltin="true"/>
    <cellStyle name="Título 1 56" xfId="0" builtinId="53" customBuiltin="true"/>
    <cellStyle name="Título 1 57" xfId="0" builtinId="53" customBuiltin="true"/>
    <cellStyle name="Título 1 58" xfId="0" builtinId="53" customBuiltin="true"/>
    <cellStyle name="Título 1 59" xfId="0" builtinId="53" customBuiltin="true"/>
    <cellStyle name="Título 1 6" xfId="0" builtinId="53" customBuiltin="true"/>
    <cellStyle name="Título 1 60" xfId="0" builtinId="53" customBuiltin="true"/>
    <cellStyle name="Título 1 61" xfId="0" builtinId="53" customBuiltin="true"/>
    <cellStyle name="Título 1 62" xfId="0" builtinId="53" customBuiltin="true"/>
    <cellStyle name="Título 1 63" xfId="0" builtinId="53" customBuiltin="true"/>
    <cellStyle name="Título 1 64" xfId="0" builtinId="53" customBuiltin="true"/>
    <cellStyle name="Título 1 7" xfId="0" builtinId="53" customBuiltin="true"/>
    <cellStyle name="Título 1 8" xfId="0" builtinId="53" customBuiltin="true"/>
    <cellStyle name="Título 1 9" xfId="0" builtinId="53" customBuiltin="true"/>
    <cellStyle name="Título 10" xfId="0" builtinId="53" customBuiltin="true"/>
    <cellStyle name="Título 11" xfId="0" builtinId="53" customBuiltin="true"/>
    <cellStyle name="Título 12" xfId="0" builtinId="53" customBuiltin="true"/>
    <cellStyle name="Título 13" xfId="0" builtinId="53" customBuiltin="true"/>
    <cellStyle name="Título 14" xfId="0" builtinId="53" customBuiltin="true"/>
    <cellStyle name="Título 15" xfId="0" builtinId="53" customBuiltin="true"/>
    <cellStyle name="Título 16" xfId="0" builtinId="53" customBuiltin="true"/>
    <cellStyle name="Título 17" xfId="0" builtinId="53" customBuiltin="true"/>
    <cellStyle name="Título 18" xfId="0" builtinId="53" customBuiltin="true"/>
    <cellStyle name="Título 19" xfId="0" builtinId="53" customBuiltin="true"/>
    <cellStyle name="Título 2" xfId="0" builtinId="53" customBuiltin="true"/>
    <cellStyle name="Título 2 1" xfId="0" builtinId="53" customBuiltin="true"/>
    <cellStyle name="Título 2 10" xfId="0" builtinId="53" customBuiltin="true"/>
    <cellStyle name="Título 2 11" xfId="0" builtinId="53" customBuiltin="true"/>
    <cellStyle name="Título 2 12" xfId="0" builtinId="53" customBuiltin="true"/>
    <cellStyle name="Título 2 13" xfId="0" builtinId="53" customBuiltin="true"/>
    <cellStyle name="Título 2 14" xfId="0" builtinId="53" customBuiltin="true"/>
    <cellStyle name="Título 2 15" xfId="0" builtinId="53" customBuiltin="true"/>
    <cellStyle name="Título 2 16" xfId="0" builtinId="53" customBuiltin="true"/>
    <cellStyle name="Título 2 17" xfId="0" builtinId="53" customBuiltin="true"/>
    <cellStyle name="Título 2 18" xfId="0" builtinId="53" customBuiltin="true"/>
    <cellStyle name="Título 2 19" xfId="0" builtinId="53" customBuiltin="true"/>
    <cellStyle name="Título 2 2" xfId="0" builtinId="53" customBuiltin="true"/>
    <cellStyle name="Título 2 20" xfId="0" builtinId="53" customBuiltin="true"/>
    <cellStyle name="Título 2 21" xfId="0" builtinId="53" customBuiltin="true"/>
    <cellStyle name="Título 2 22" xfId="0" builtinId="53" customBuiltin="true"/>
    <cellStyle name="Título 2 23" xfId="0" builtinId="53" customBuiltin="true"/>
    <cellStyle name="Título 2 24" xfId="0" builtinId="53" customBuiltin="true"/>
    <cellStyle name="Título 2 25" xfId="0" builtinId="53" customBuiltin="true"/>
    <cellStyle name="Título 2 26" xfId="0" builtinId="53" customBuiltin="true"/>
    <cellStyle name="Título 2 27" xfId="0" builtinId="53" customBuiltin="true"/>
    <cellStyle name="Título 2 28" xfId="0" builtinId="53" customBuiltin="true"/>
    <cellStyle name="Título 2 29" xfId="0" builtinId="53" customBuiltin="true"/>
    <cellStyle name="Título 2 3" xfId="0" builtinId="53" customBuiltin="true"/>
    <cellStyle name="Título 2 30" xfId="0" builtinId="53" customBuiltin="true"/>
    <cellStyle name="Título 2 31" xfId="0" builtinId="53" customBuiltin="true"/>
    <cellStyle name="Título 2 32" xfId="0" builtinId="53" customBuiltin="true"/>
    <cellStyle name="Título 2 33" xfId="0" builtinId="53" customBuiltin="true"/>
    <cellStyle name="Título 2 34" xfId="0" builtinId="53" customBuiltin="true"/>
    <cellStyle name="Título 2 35" xfId="0" builtinId="53" customBuiltin="true"/>
    <cellStyle name="Título 2 36" xfId="0" builtinId="53" customBuiltin="true"/>
    <cellStyle name="Título 2 37" xfId="0" builtinId="53" customBuiltin="true"/>
    <cellStyle name="Título 2 38" xfId="0" builtinId="53" customBuiltin="true"/>
    <cellStyle name="Título 2 39" xfId="0" builtinId="53" customBuiltin="true"/>
    <cellStyle name="Título 2 4" xfId="0" builtinId="53" customBuiltin="true"/>
    <cellStyle name="Título 2 40" xfId="0" builtinId="53" customBuiltin="true"/>
    <cellStyle name="Título 2 41" xfId="0" builtinId="53" customBuiltin="true"/>
    <cellStyle name="Título 2 42" xfId="0" builtinId="53" customBuiltin="true"/>
    <cellStyle name="Título 2 43" xfId="0" builtinId="53" customBuiltin="true"/>
    <cellStyle name="Título 2 44" xfId="0" builtinId="53" customBuiltin="true"/>
    <cellStyle name="Título 2 45" xfId="0" builtinId="53" customBuiltin="true"/>
    <cellStyle name="Título 2 46" xfId="0" builtinId="53" customBuiltin="true"/>
    <cellStyle name="Título 2 47" xfId="0" builtinId="53" customBuiltin="true"/>
    <cellStyle name="Título 2 48" xfId="0" builtinId="53" customBuiltin="true"/>
    <cellStyle name="Título 2 49" xfId="0" builtinId="53" customBuiltin="true"/>
    <cellStyle name="Título 2 5" xfId="0" builtinId="53" customBuiltin="true"/>
    <cellStyle name="Título 2 50" xfId="0" builtinId="53" customBuiltin="true"/>
    <cellStyle name="Título 2 51" xfId="0" builtinId="53" customBuiltin="true"/>
    <cellStyle name="Título 2 52" xfId="0" builtinId="53" customBuiltin="true"/>
    <cellStyle name="Título 2 53" xfId="0" builtinId="53" customBuiltin="true"/>
    <cellStyle name="Título 2 54" xfId="0" builtinId="53" customBuiltin="true"/>
    <cellStyle name="Título 2 55" xfId="0" builtinId="53" customBuiltin="true"/>
    <cellStyle name="Título 2 56" xfId="0" builtinId="53" customBuiltin="true"/>
    <cellStyle name="Título 2 57" xfId="0" builtinId="53" customBuiltin="true"/>
    <cellStyle name="Título 2 58" xfId="0" builtinId="53" customBuiltin="true"/>
    <cellStyle name="Título 2 59" xfId="0" builtinId="53" customBuiltin="true"/>
    <cellStyle name="Título 2 6" xfId="0" builtinId="53" customBuiltin="true"/>
    <cellStyle name="Título 2 60" xfId="0" builtinId="53" customBuiltin="true"/>
    <cellStyle name="Título 2 61" xfId="0" builtinId="53" customBuiltin="true"/>
    <cellStyle name="Título 2 62" xfId="0" builtinId="53" customBuiltin="true"/>
    <cellStyle name="Título 2 63" xfId="0" builtinId="53" customBuiltin="true"/>
    <cellStyle name="Título 2 64" xfId="0" builtinId="53" customBuiltin="true"/>
    <cellStyle name="Título 2 7" xfId="0" builtinId="53" customBuiltin="true"/>
    <cellStyle name="Título 2 8" xfId="0" builtinId="53" customBuiltin="true"/>
    <cellStyle name="Título 2 9" xfId="0" builtinId="53" customBuiltin="true"/>
    <cellStyle name="Título 20" xfId="0" builtinId="53" customBuiltin="true"/>
    <cellStyle name="Título 21" xfId="0" builtinId="53" customBuiltin="true"/>
    <cellStyle name="Título 22" xfId="0" builtinId="53" customBuiltin="true"/>
    <cellStyle name="Título 23" xfId="0" builtinId="53" customBuiltin="true"/>
    <cellStyle name="Título 24" xfId="0" builtinId="53" customBuiltin="true"/>
    <cellStyle name="Título 25" xfId="0" builtinId="53" customBuiltin="true"/>
    <cellStyle name="Título 26" xfId="0" builtinId="53" customBuiltin="true"/>
    <cellStyle name="Título 27" xfId="0" builtinId="53" customBuiltin="true"/>
    <cellStyle name="Título 28" xfId="0" builtinId="53" customBuiltin="true"/>
    <cellStyle name="Título 29" xfId="0" builtinId="53" customBuiltin="true"/>
    <cellStyle name="Título 3" xfId="0" builtinId="53" customBuiltin="true"/>
    <cellStyle name="Título 3 1" xfId="0" builtinId="53" customBuiltin="true"/>
    <cellStyle name="Título 3 10" xfId="0" builtinId="53" customBuiltin="true"/>
    <cellStyle name="Título 3 11" xfId="0" builtinId="53" customBuiltin="true"/>
    <cellStyle name="Título 3 12" xfId="0" builtinId="53" customBuiltin="true"/>
    <cellStyle name="Título 3 13" xfId="0" builtinId="53" customBuiltin="true"/>
    <cellStyle name="Título 3 14" xfId="0" builtinId="53" customBuiltin="true"/>
    <cellStyle name="Título 3 15" xfId="0" builtinId="53" customBuiltin="true"/>
    <cellStyle name="Título 3 16" xfId="0" builtinId="53" customBuiltin="true"/>
    <cellStyle name="Título 3 17" xfId="0" builtinId="53" customBuiltin="true"/>
    <cellStyle name="Título 3 18" xfId="0" builtinId="53" customBuiltin="true"/>
    <cellStyle name="Título 3 19" xfId="0" builtinId="53" customBuiltin="true"/>
    <cellStyle name="Título 3 2" xfId="0" builtinId="53" customBuiltin="true"/>
    <cellStyle name="Título 3 20" xfId="0" builtinId="53" customBuiltin="true"/>
    <cellStyle name="Título 3 21" xfId="0" builtinId="53" customBuiltin="true"/>
    <cellStyle name="Título 3 22" xfId="0" builtinId="53" customBuiltin="true"/>
    <cellStyle name="Título 3 23" xfId="0" builtinId="53" customBuiltin="true"/>
    <cellStyle name="Título 3 24" xfId="0" builtinId="53" customBuiltin="true"/>
    <cellStyle name="Título 3 25" xfId="0" builtinId="53" customBuiltin="true"/>
    <cellStyle name="Título 3 26" xfId="0" builtinId="53" customBuiltin="true"/>
    <cellStyle name="Título 3 27" xfId="0" builtinId="53" customBuiltin="true"/>
    <cellStyle name="Título 3 28" xfId="0" builtinId="53" customBuiltin="true"/>
    <cellStyle name="Título 3 29" xfId="0" builtinId="53" customBuiltin="true"/>
    <cellStyle name="Título 3 3" xfId="0" builtinId="53" customBuiltin="true"/>
    <cellStyle name="Título 3 30" xfId="0" builtinId="53" customBuiltin="true"/>
    <cellStyle name="Título 3 31" xfId="0" builtinId="53" customBuiltin="true"/>
    <cellStyle name="Título 3 32" xfId="0" builtinId="53" customBuiltin="true"/>
    <cellStyle name="Título 3 33" xfId="0" builtinId="53" customBuiltin="true"/>
    <cellStyle name="Título 3 34" xfId="0" builtinId="53" customBuiltin="true"/>
    <cellStyle name="Título 3 35" xfId="0" builtinId="53" customBuiltin="true"/>
    <cellStyle name="Título 3 36" xfId="0" builtinId="53" customBuiltin="true"/>
    <cellStyle name="Título 3 37" xfId="0" builtinId="53" customBuiltin="true"/>
    <cellStyle name="Título 3 38" xfId="0" builtinId="53" customBuiltin="true"/>
    <cellStyle name="Título 3 39" xfId="0" builtinId="53" customBuiltin="true"/>
    <cellStyle name="Título 3 4" xfId="0" builtinId="53" customBuiltin="true"/>
    <cellStyle name="Título 3 40" xfId="0" builtinId="53" customBuiltin="true"/>
    <cellStyle name="Título 3 41" xfId="0" builtinId="53" customBuiltin="true"/>
    <cellStyle name="Título 3 42" xfId="0" builtinId="53" customBuiltin="true"/>
    <cellStyle name="Título 3 43" xfId="0" builtinId="53" customBuiltin="true"/>
    <cellStyle name="Título 3 44" xfId="0" builtinId="53" customBuiltin="true"/>
    <cellStyle name="Título 3 45" xfId="0" builtinId="53" customBuiltin="true"/>
    <cellStyle name="Título 3 46" xfId="0" builtinId="53" customBuiltin="true"/>
    <cellStyle name="Título 3 47" xfId="0" builtinId="53" customBuiltin="true"/>
    <cellStyle name="Título 3 48" xfId="0" builtinId="53" customBuiltin="true"/>
    <cellStyle name="Título 3 49" xfId="0" builtinId="53" customBuiltin="true"/>
    <cellStyle name="Título 3 5" xfId="0" builtinId="53" customBuiltin="true"/>
    <cellStyle name="Título 3 50" xfId="0" builtinId="53" customBuiltin="true"/>
    <cellStyle name="Título 3 51" xfId="0" builtinId="53" customBuiltin="true"/>
    <cellStyle name="Título 3 52" xfId="0" builtinId="53" customBuiltin="true"/>
    <cellStyle name="Título 3 53" xfId="0" builtinId="53" customBuiltin="true"/>
    <cellStyle name="Título 3 54" xfId="0" builtinId="53" customBuiltin="true"/>
    <cellStyle name="Título 3 55" xfId="0" builtinId="53" customBuiltin="true"/>
    <cellStyle name="Título 3 56" xfId="0" builtinId="53" customBuiltin="true"/>
    <cellStyle name="Título 3 57" xfId="0" builtinId="53" customBuiltin="true"/>
    <cellStyle name="Título 3 58" xfId="0" builtinId="53" customBuiltin="true"/>
    <cellStyle name="Título 3 59" xfId="0" builtinId="53" customBuiltin="true"/>
    <cellStyle name="Título 3 6" xfId="0" builtinId="53" customBuiltin="true"/>
    <cellStyle name="Título 3 60" xfId="0" builtinId="53" customBuiltin="true"/>
    <cellStyle name="Título 3 61" xfId="0" builtinId="53" customBuiltin="true"/>
    <cellStyle name="Título 3 62" xfId="0" builtinId="53" customBuiltin="true"/>
    <cellStyle name="Título 3 63" xfId="0" builtinId="53" customBuiltin="true"/>
    <cellStyle name="Título 3 64" xfId="0" builtinId="53" customBuiltin="true"/>
    <cellStyle name="Título 3 7" xfId="0" builtinId="53" customBuiltin="true"/>
    <cellStyle name="Título 3 8" xfId="0" builtinId="53" customBuiltin="true"/>
    <cellStyle name="Título 3 9" xfId="0" builtinId="53" customBuiltin="true"/>
    <cellStyle name="Título 30" xfId="0" builtinId="53" customBuiltin="true"/>
    <cellStyle name="Título 31" xfId="0" builtinId="53" customBuiltin="true"/>
    <cellStyle name="Título 32" xfId="0" builtinId="53" customBuiltin="true"/>
    <cellStyle name="Título 33" xfId="0" builtinId="53" customBuiltin="true"/>
    <cellStyle name="Título 34" xfId="0" builtinId="53" customBuiltin="true"/>
    <cellStyle name="Título 35" xfId="0" builtinId="53" customBuiltin="true"/>
    <cellStyle name="Título 36" xfId="0" builtinId="53" customBuiltin="true"/>
    <cellStyle name="Título 37" xfId="0" builtinId="53" customBuiltin="true"/>
    <cellStyle name="Título 38" xfId="0" builtinId="53" customBuiltin="true"/>
    <cellStyle name="Título 39" xfId="0" builtinId="53" customBuiltin="true"/>
    <cellStyle name="Título 4" xfId="0" builtinId="53" customBuiltin="true"/>
    <cellStyle name="Título 40" xfId="0" builtinId="53" customBuiltin="true"/>
    <cellStyle name="Título 41" xfId="0" builtinId="53" customBuiltin="true"/>
    <cellStyle name="Título 42" xfId="0" builtinId="53" customBuiltin="true"/>
    <cellStyle name="Título 43" xfId="0" builtinId="53" customBuiltin="true"/>
    <cellStyle name="Título 44" xfId="0" builtinId="53" customBuiltin="true"/>
    <cellStyle name="Título 45" xfId="0" builtinId="53" customBuiltin="true"/>
    <cellStyle name="Título 46" xfId="0" builtinId="53" customBuiltin="true"/>
    <cellStyle name="Título 47" xfId="0" builtinId="53" customBuiltin="true"/>
    <cellStyle name="Título 48" xfId="0" builtinId="53" customBuiltin="true"/>
    <cellStyle name="Título 49" xfId="0" builtinId="53" customBuiltin="true"/>
    <cellStyle name="Título 5" xfId="0" builtinId="53" customBuiltin="true"/>
    <cellStyle name="Título 50" xfId="0" builtinId="53" customBuiltin="true"/>
    <cellStyle name="Título 51" xfId="0" builtinId="53" customBuiltin="true"/>
    <cellStyle name="Título 52" xfId="0" builtinId="53" customBuiltin="true"/>
    <cellStyle name="Título 53" xfId="0" builtinId="53" customBuiltin="true"/>
    <cellStyle name="Título 54" xfId="0" builtinId="53" customBuiltin="true"/>
    <cellStyle name="Título 55" xfId="0" builtinId="53" customBuiltin="true"/>
    <cellStyle name="Título 56" xfId="0" builtinId="53" customBuiltin="true"/>
    <cellStyle name="Título 57" xfId="0" builtinId="53" customBuiltin="true"/>
    <cellStyle name="Título 58" xfId="0" builtinId="53" customBuiltin="true"/>
    <cellStyle name="Título 59" xfId="0" builtinId="53" customBuiltin="true"/>
    <cellStyle name="Título 6" xfId="0" builtinId="53" customBuiltin="true"/>
    <cellStyle name="Título 60" xfId="0" builtinId="53" customBuiltin="true"/>
    <cellStyle name="Título 61" xfId="0" builtinId="53" customBuiltin="true"/>
    <cellStyle name="Título 62" xfId="0" builtinId="53" customBuiltin="true"/>
    <cellStyle name="Título 63" xfId="0" builtinId="53" customBuiltin="true"/>
    <cellStyle name="Título 64" xfId="0" builtinId="53" customBuiltin="true"/>
    <cellStyle name="Título 65" xfId="0" builtinId="53" customBuiltin="true"/>
    <cellStyle name="Título 66" xfId="0" builtinId="53" customBuiltin="true"/>
    <cellStyle name="Título 67" xfId="0" builtinId="53" customBuiltin="true"/>
    <cellStyle name="Título 7" xfId="0" builtinId="53" customBuiltin="true"/>
    <cellStyle name="Título 8" xfId="0" builtinId="53" customBuiltin="true"/>
    <cellStyle name="Título 9" xfId="0" builtinId="53" customBuiltin="true"/>
    <cellStyle name="Énfasis1" xfId="0" builtinId="53" customBuiltin="true"/>
    <cellStyle name="Énfasis1 1" xfId="0" builtinId="53" customBuiltin="true"/>
    <cellStyle name="Énfasis1 10" xfId="0" builtinId="53" customBuiltin="true"/>
    <cellStyle name="Énfasis1 11" xfId="0" builtinId="53" customBuiltin="true"/>
    <cellStyle name="Énfasis1 12" xfId="0" builtinId="53" customBuiltin="true"/>
    <cellStyle name="Énfasis1 13" xfId="0" builtinId="53" customBuiltin="true"/>
    <cellStyle name="Énfasis1 14" xfId="0" builtinId="53" customBuiltin="true"/>
    <cellStyle name="Énfasis1 15" xfId="0" builtinId="53" customBuiltin="true"/>
    <cellStyle name="Énfasis1 16" xfId="0" builtinId="53" customBuiltin="true"/>
    <cellStyle name="Énfasis1 17" xfId="0" builtinId="53" customBuiltin="true"/>
    <cellStyle name="Énfasis1 18" xfId="0" builtinId="53" customBuiltin="true"/>
    <cellStyle name="Énfasis1 19" xfId="0" builtinId="53" customBuiltin="true"/>
    <cellStyle name="Énfasis1 2" xfId="0" builtinId="53" customBuiltin="true"/>
    <cellStyle name="Énfasis1 20" xfId="0" builtinId="53" customBuiltin="true"/>
    <cellStyle name="Énfasis1 21" xfId="0" builtinId="53" customBuiltin="true"/>
    <cellStyle name="Énfasis1 22" xfId="0" builtinId="53" customBuiltin="true"/>
    <cellStyle name="Énfasis1 23" xfId="0" builtinId="53" customBuiltin="true"/>
    <cellStyle name="Énfasis1 24" xfId="0" builtinId="53" customBuiltin="true"/>
    <cellStyle name="Énfasis1 25" xfId="0" builtinId="53" customBuiltin="true"/>
    <cellStyle name="Énfasis1 26" xfId="0" builtinId="53" customBuiltin="true"/>
    <cellStyle name="Énfasis1 27" xfId="0" builtinId="53" customBuiltin="true"/>
    <cellStyle name="Énfasis1 28" xfId="0" builtinId="53" customBuiltin="true"/>
    <cellStyle name="Énfasis1 29" xfId="0" builtinId="53" customBuiltin="true"/>
    <cellStyle name="Énfasis1 3" xfId="0" builtinId="53" customBuiltin="true"/>
    <cellStyle name="Énfasis1 30" xfId="0" builtinId="53" customBuiltin="true"/>
    <cellStyle name="Énfasis1 31" xfId="0" builtinId="53" customBuiltin="true"/>
    <cellStyle name="Énfasis1 32" xfId="0" builtinId="53" customBuiltin="true"/>
    <cellStyle name="Énfasis1 33" xfId="0" builtinId="53" customBuiltin="true"/>
    <cellStyle name="Énfasis1 34" xfId="0" builtinId="53" customBuiltin="true"/>
    <cellStyle name="Énfasis1 35" xfId="0" builtinId="53" customBuiltin="true"/>
    <cellStyle name="Énfasis1 36" xfId="0" builtinId="53" customBuiltin="true"/>
    <cellStyle name="Énfasis1 37" xfId="0" builtinId="53" customBuiltin="true"/>
    <cellStyle name="Énfasis1 38" xfId="0" builtinId="53" customBuiltin="true"/>
    <cellStyle name="Énfasis1 39" xfId="0" builtinId="53" customBuiltin="true"/>
    <cellStyle name="Énfasis1 4" xfId="0" builtinId="53" customBuiltin="true"/>
    <cellStyle name="Énfasis1 40" xfId="0" builtinId="53" customBuiltin="true"/>
    <cellStyle name="Énfasis1 41" xfId="0" builtinId="53" customBuiltin="true"/>
    <cellStyle name="Énfasis1 42" xfId="0" builtinId="53" customBuiltin="true"/>
    <cellStyle name="Énfasis1 43" xfId="0" builtinId="53" customBuiltin="true"/>
    <cellStyle name="Énfasis1 44" xfId="0" builtinId="53" customBuiltin="true"/>
    <cellStyle name="Énfasis1 45" xfId="0" builtinId="53" customBuiltin="true"/>
    <cellStyle name="Énfasis1 46" xfId="0" builtinId="53" customBuiltin="true"/>
    <cellStyle name="Énfasis1 47" xfId="0" builtinId="53" customBuiltin="true"/>
    <cellStyle name="Énfasis1 48" xfId="0" builtinId="53" customBuiltin="true"/>
    <cellStyle name="Énfasis1 49" xfId="0" builtinId="53" customBuiltin="true"/>
    <cellStyle name="Énfasis1 5" xfId="0" builtinId="53" customBuiltin="true"/>
    <cellStyle name="Énfasis1 50" xfId="0" builtinId="53" customBuiltin="true"/>
    <cellStyle name="Énfasis1 51" xfId="0" builtinId="53" customBuiltin="true"/>
    <cellStyle name="Énfasis1 52" xfId="0" builtinId="53" customBuiltin="true"/>
    <cellStyle name="Énfasis1 53" xfId="0" builtinId="53" customBuiltin="true"/>
    <cellStyle name="Énfasis1 54" xfId="0" builtinId="53" customBuiltin="true"/>
    <cellStyle name="Énfasis1 55" xfId="0" builtinId="53" customBuiltin="true"/>
    <cellStyle name="Énfasis1 56" xfId="0" builtinId="53" customBuiltin="true"/>
    <cellStyle name="Énfasis1 57" xfId="0" builtinId="53" customBuiltin="true"/>
    <cellStyle name="Énfasis1 58" xfId="0" builtinId="53" customBuiltin="true"/>
    <cellStyle name="Énfasis1 59" xfId="0" builtinId="53" customBuiltin="true"/>
    <cellStyle name="Énfasis1 6" xfId="0" builtinId="53" customBuiltin="true"/>
    <cellStyle name="Énfasis1 60" xfId="0" builtinId="53" customBuiltin="true"/>
    <cellStyle name="Énfasis1 61" xfId="0" builtinId="53" customBuiltin="true"/>
    <cellStyle name="Énfasis1 62" xfId="0" builtinId="53" customBuiltin="true"/>
    <cellStyle name="Énfasis1 63" xfId="0" builtinId="53" customBuiltin="true"/>
    <cellStyle name="Énfasis1 64" xfId="0" builtinId="53" customBuiltin="true"/>
    <cellStyle name="Énfasis1 7" xfId="0" builtinId="53" customBuiltin="true"/>
    <cellStyle name="Énfasis1 8" xfId="0" builtinId="53" customBuiltin="true"/>
    <cellStyle name="Énfasis1 9" xfId="0" builtinId="53" customBuiltin="true"/>
    <cellStyle name="Énfasis2" xfId="0" builtinId="53" customBuiltin="true"/>
    <cellStyle name="Énfasis2 1" xfId="0" builtinId="53" customBuiltin="true"/>
    <cellStyle name="Énfasis2 10" xfId="0" builtinId="53" customBuiltin="true"/>
    <cellStyle name="Énfasis2 11" xfId="0" builtinId="53" customBuiltin="true"/>
    <cellStyle name="Énfasis2 12" xfId="0" builtinId="53" customBuiltin="true"/>
    <cellStyle name="Énfasis2 13" xfId="0" builtinId="53" customBuiltin="true"/>
    <cellStyle name="Énfasis2 14" xfId="0" builtinId="53" customBuiltin="true"/>
    <cellStyle name="Énfasis2 15" xfId="0" builtinId="53" customBuiltin="true"/>
    <cellStyle name="Énfasis2 16" xfId="0" builtinId="53" customBuiltin="true"/>
    <cellStyle name="Énfasis2 17" xfId="0" builtinId="53" customBuiltin="true"/>
    <cellStyle name="Énfasis2 18" xfId="0" builtinId="53" customBuiltin="true"/>
    <cellStyle name="Énfasis2 19" xfId="0" builtinId="53" customBuiltin="true"/>
    <cellStyle name="Énfasis2 2" xfId="0" builtinId="53" customBuiltin="true"/>
    <cellStyle name="Énfasis2 20" xfId="0" builtinId="53" customBuiltin="true"/>
    <cellStyle name="Énfasis2 21" xfId="0" builtinId="53" customBuiltin="true"/>
    <cellStyle name="Énfasis2 22" xfId="0" builtinId="53" customBuiltin="true"/>
    <cellStyle name="Énfasis2 23" xfId="0" builtinId="53" customBuiltin="true"/>
    <cellStyle name="Énfasis2 24" xfId="0" builtinId="53" customBuiltin="true"/>
    <cellStyle name="Énfasis2 25" xfId="0" builtinId="53" customBuiltin="true"/>
    <cellStyle name="Énfasis2 26" xfId="0" builtinId="53" customBuiltin="true"/>
    <cellStyle name="Énfasis2 27" xfId="0" builtinId="53" customBuiltin="true"/>
    <cellStyle name="Énfasis2 28" xfId="0" builtinId="53" customBuiltin="true"/>
    <cellStyle name="Énfasis2 29" xfId="0" builtinId="53" customBuiltin="true"/>
    <cellStyle name="Énfasis2 3" xfId="0" builtinId="53" customBuiltin="true"/>
    <cellStyle name="Énfasis2 30" xfId="0" builtinId="53" customBuiltin="true"/>
    <cellStyle name="Énfasis2 31" xfId="0" builtinId="53" customBuiltin="true"/>
    <cellStyle name="Énfasis2 32" xfId="0" builtinId="53" customBuiltin="true"/>
    <cellStyle name="Énfasis2 33" xfId="0" builtinId="53" customBuiltin="true"/>
    <cellStyle name="Énfasis2 34" xfId="0" builtinId="53" customBuiltin="true"/>
    <cellStyle name="Énfasis2 35" xfId="0" builtinId="53" customBuiltin="true"/>
    <cellStyle name="Énfasis2 36" xfId="0" builtinId="53" customBuiltin="true"/>
    <cellStyle name="Énfasis2 37" xfId="0" builtinId="53" customBuiltin="true"/>
    <cellStyle name="Énfasis2 38" xfId="0" builtinId="53" customBuiltin="true"/>
    <cellStyle name="Énfasis2 39" xfId="0" builtinId="53" customBuiltin="true"/>
    <cellStyle name="Énfasis2 4" xfId="0" builtinId="53" customBuiltin="true"/>
    <cellStyle name="Énfasis2 40" xfId="0" builtinId="53" customBuiltin="true"/>
    <cellStyle name="Énfasis2 41" xfId="0" builtinId="53" customBuiltin="true"/>
    <cellStyle name="Énfasis2 42" xfId="0" builtinId="53" customBuiltin="true"/>
    <cellStyle name="Énfasis2 43" xfId="0" builtinId="53" customBuiltin="true"/>
    <cellStyle name="Énfasis2 44" xfId="0" builtinId="53" customBuiltin="true"/>
    <cellStyle name="Énfasis2 45" xfId="0" builtinId="53" customBuiltin="true"/>
    <cellStyle name="Énfasis2 46" xfId="0" builtinId="53" customBuiltin="true"/>
    <cellStyle name="Énfasis2 47" xfId="0" builtinId="53" customBuiltin="true"/>
    <cellStyle name="Énfasis2 48" xfId="0" builtinId="53" customBuiltin="true"/>
    <cellStyle name="Énfasis2 49" xfId="0" builtinId="53" customBuiltin="true"/>
    <cellStyle name="Énfasis2 5" xfId="0" builtinId="53" customBuiltin="true"/>
    <cellStyle name="Énfasis2 50" xfId="0" builtinId="53" customBuiltin="true"/>
    <cellStyle name="Énfasis2 51" xfId="0" builtinId="53" customBuiltin="true"/>
    <cellStyle name="Énfasis2 52" xfId="0" builtinId="53" customBuiltin="true"/>
    <cellStyle name="Énfasis2 53" xfId="0" builtinId="53" customBuiltin="true"/>
    <cellStyle name="Énfasis2 54" xfId="0" builtinId="53" customBuiltin="true"/>
    <cellStyle name="Énfasis2 55" xfId="0" builtinId="53" customBuiltin="true"/>
    <cellStyle name="Énfasis2 56" xfId="0" builtinId="53" customBuiltin="true"/>
    <cellStyle name="Énfasis2 57" xfId="0" builtinId="53" customBuiltin="true"/>
    <cellStyle name="Énfasis2 58" xfId="0" builtinId="53" customBuiltin="true"/>
    <cellStyle name="Énfasis2 59" xfId="0" builtinId="53" customBuiltin="true"/>
    <cellStyle name="Énfasis2 6" xfId="0" builtinId="53" customBuiltin="true"/>
    <cellStyle name="Énfasis2 60" xfId="0" builtinId="53" customBuiltin="true"/>
    <cellStyle name="Énfasis2 61" xfId="0" builtinId="53" customBuiltin="true"/>
    <cellStyle name="Énfasis2 62" xfId="0" builtinId="53" customBuiltin="true"/>
    <cellStyle name="Énfasis2 63" xfId="0" builtinId="53" customBuiltin="true"/>
    <cellStyle name="Énfasis2 64" xfId="0" builtinId="53" customBuiltin="true"/>
    <cellStyle name="Énfasis2 7" xfId="0" builtinId="53" customBuiltin="true"/>
    <cellStyle name="Énfasis2 8" xfId="0" builtinId="53" customBuiltin="true"/>
    <cellStyle name="Énfasis2 9" xfId="0" builtinId="53" customBuiltin="true"/>
    <cellStyle name="Énfasis3" xfId="0" builtinId="53" customBuiltin="true"/>
    <cellStyle name="Énfasis3 1" xfId="0" builtinId="53" customBuiltin="true"/>
    <cellStyle name="Énfasis3 10" xfId="0" builtinId="53" customBuiltin="true"/>
    <cellStyle name="Énfasis3 11" xfId="0" builtinId="53" customBuiltin="true"/>
    <cellStyle name="Énfasis3 12" xfId="0" builtinId="53" customBuiltin="true"/>
    <cellStyle name="Énfasis3 13" xfId="0" builtinId="53" customBuiltin="true"/>
    <cellStyle name="Énfasis3 14" xfId="0" builtinId="53" customBuiltin="true"/>
    <cellStyle name="Énfasis3 15" xfId="0" builtinId="53" customBuiltin="true"/>
    <cellStyle name="Énfasis3 16" xfId="0" builtinId="53" customBuiltin="true"/>
    <cellStyle name="Énfasis3 17" xfId="0" builtinId="53" customBuiltin="true"/>
    <cellStyle name="Énfasis3 18" xfId="0" builtinId="53" customBuiltin="true"/>
    <cellStyle name="Énfasis3 19" xfId="0" builtinId="53" customBuiltin="true"/>
    <cellStyle name="Énfasis3 2" xfId="0" builtinId="53" customBuiltin="true"/>
    <cellStyle name="Énfasis3 20" xfId="0" builtinId="53" customBuiltin="true"/>
    <cellStyle name="Énfasis3 21" xfId="0" builtinId="53" customBuiltin="true"/>
    <cellStyle name="Énfasis3 22" xfId="0" builtinId="53" customBuiltin="true"/>
    <cellStyle name="Énfasis3 23" xfId="0" builtinId="53" customBuiltin="true"/>
    <cellStyle name="Énfasis3 24" xfId="0" builtinId="53" customBuiltin="true"/>
    <cellStyle name="Énfasis3 25" xfId="0" builtinId="53" customBuiltin="true"/>
    <cellStyle name="Énfasis3 26" xfId="0" builtinId="53" customBuiltin="true"/>
    <cellStyle name="Énfasis3 27" xfId="0" builtinId="53" customBuiltin="true"/>
    <cellStyle name="Énfasis3 28" xfId="0" builtinId="53" customBuiltin="true"/>
    <cellStyle name="Énfasis3 29" xfId="0" builtinId="53" customBuiltin="true"/>
    <cellStyle name="Énfasis3 3" xfId="0" builtinId="53" customBuiltin="true"/>
    <cellStyle name="Énfasis3 30" xfId="0" builtinId="53" customBuiltin="true"/>
    <cellStyle name="Énfasis3 31" xfId="0" builtinId="53" customBuiltin="true"/>
    <cellStyle name="Énfasis3 32" xfId="0" builtinId="53" customBuiltin="true"/>
    <cellStyle name="Énfasis3 33" xfId="0" builtinId="53" customBuiltin="true"/>
    <cellStyle name="Énfasis3 34" xfId="0" builtinId="53" customBuiltin="true"/>
    <cellStyle name="Énfasis3 35" xfId="0" builtinId="53" customBuiltin="true"/>
    <cellStyle name="Énfasis3 36" xfId="0" builtinId="53" customBuiltin="true"/>
    <cellStyle name="Énfasis3 37" xfId="0" builtinId="53" customBuiltin="true"/>
    <cellStyle name="Énfasis3 38" xfId="0" builtinId="53" customBuiltin="true"/>
    <cellStyle name="Énfasis3 39" xfId="0" builtinId="53" customBuiltin="true"/>
    <cellStyle name="Énfasis3 4" xfId="0" builtinId="53" customBuiltin="true"/>
    <cellStyle name="Énfasis3 40" xfId="0" builtinId="53" customBuiltin="true"/>
    <cellStyle name="Énfasis3 41" xfId="0" builtinId="53" customBuiltin="true"/>
    <cellStyle name="Énfasis3 42" xfId="0" builtinId="53" customBuiltin="true"/>
    <cellStyle name="Énfasis3 43" xfId="0" builtinId="53" customBuiltin="true"/>
    <cellStyle name="Énfasis3 44" xfId="0" builtinId="53" customBuiltin="true"/>
    <cellStyle name="Énfasis3 45" xfId="0" builtinId="53" customBuiltin="true"/>
    <cellStyle name="Énfasis3 46" xfId="0" builtinId="53" customBuiltin="true"/>
    <cellStyle name="Énfasis3 47" xfId="0" builtinId="53" customBuiltin="true"/>
    <cellStyle name="Énfasis3 48" xfId="0" builtinId="53" customBuiltin="true"/>
    <cellStyle name="Énfasis3 49" xfId="0" builtinId="53" customBuiltin="true"/>
    <cellStyle name="Énfasis3 5" xfId="0" builtinId="53" customBuiltin="true"/>
    <cellStyle name="Énfasis3 50" xfId="0" builtinId="53" customBuiltin="true"/>
    <cellStyle name="Énfasis3 51" xfId="0" builtinId="53" customBuiltin="true"/>
    <cellStyle name="Énfasis3 52" xfId="0" builtinId="53" customBuiltin="true"/>
    <cellStyle name="Énfasis3 53" xfId="0" builtinId="53" customBuiltin="true"/>
    <cellStyle name="Énfasis3 54" xfId="0" builtinId="53" customBuiltin="true"/>
    <cellStyle name="Énfasis3 55" xfId="0" builtinId="53" customBuiltin="true"/>
    <cellStyle name="Énfasis3 56" xfId="0" builtinId="53" customBuiltin="true"/>
    <cellStyle name="Énfasis3 57" xfId="0" builtinId="53" customBuiltin="true"/>
    <cellStyle name="Énfasis3 58" xfId="0" builtinId="53" customBuiltin="true"/>
    <cellStyle name="Énfasis3 59" xfId="0" builtinId="53" customBuiltin="true"/>
    <cellStyle name="Énfasis3 6" xfId="0" builtinId="53" customBuiltin="true"/>
    <cellStyle name="Énfasis3 60" xfId="0" builtinId="53" customBuiltin="true"/>
    <cellStyle name="Énfasis3 61" xfId="0" builtinId="53" customBuiltin="true"/>
    <cellStyle name="Énfasis3 62" xfId="0" builtinId="53" customBuiltin="true"/>
    <cellStyle name="Énfasis3 63" xfId="0" builtinId="53" customBuiltin="true"/>
    <cellStyle name="Énfasis3 64" xfId="0" builtinId="53" customBuiltin="true"/>
    <cellStyle name="Énfasis3 7" xfId="0" builtinId="53" customBuiltin="true"/>
    <cellStyle name="Énfasis3 8" xfId="0" builtinId="53" customBuiltin="true"/>
    <cellStyle name="Énfasis3 9" xfId="0" builtinId="53" customBuiltin="true"/>
    <cellStyle name="Énfasis4" xfId="0" builtinId="53" customBuiltin="true"/>
    <cellStyle name="Énfasis4 1" xfId="0" builtinId="53" customBuiltin="true"/>
    <cellStyle name="Énfasis4 10" xfId="0" builtinId="53" customBuiltin="true"/>
    <cellStyle name="Énfasis4 11" xfId="0" builtinId="53" customBuiltin="true"/>
    <cellStyle name="Énfasis4 12" xfId="0" builtinId="53" customBuiltin="true"/>
    <cellStyle name="Énfasis4 13" xfId="0" builtinId="53" customBuiltin="true"/>
    <cellStyle name="Énfasis4 14" xfId="0" builtinId="53" customBuiltin="true"/>
    <cellStyle name="Énfasis4 15" xfId="0" builtinId="53" customBuiltin="true"/>
    <cellStyle name="Énfasis4 16" xfId="0" builtinId="53" customBuiltin="true"/>
    <cellStyle name="Énfasis4 17" xfId="0" builtinId="53" customBuiltin="true"/>
    <cellStyle name="Énfasis4 18" xfId="0" builtinId="53" customBuiltin="true"/>
    <cellStyle name="Énfasis4 19" xfId="0" builtinId="53" customBuiltin="true"/>
    <cellStyle name="Énfasis4 2" xfId="0" builtinId="53" customBuiltin="true"/>
    <cellStyle name="Énfasis4 20" xfId="0" builtinId="53" customBuiltin="true"/>
    <cellStyle name="Énfasis4 21" xfId="0" builtinId="53" customBuiltin="true"/>
    <cellStyle name="Énfasis4 22" xfId="0" builtinId="53" customBuiltin="true"/>
    <cellStyle name="Énfasis4 23" xfId="0" builtinId="53" customBuiltin="true"/>
    <cellStyle name="Énfasis4 24" xfId="0" builtinId="53" customBuiltin="true"/>
    <cellStyle name="Énfasis4 25" xfId="0" builtinId="53" customBuiltin="true"/>
    <cellStyle name="Énfasis4 26" xfId="0" builtinId="53" customBuiltin="true"/>
    <cellStyle name="Énfasis4 27" xfId="0" builtinId="53" customBuiltin="true"/>
    <cellStyle name="Énfasis4 28" xfId="0" builtinId="53" customBuiltin="true"/>
    <cellStyle name="Énfasis4 29" xfId="0" builtinId="53" customBuiltin="true"/>
    <cellStyle name="Énfasis4 3" xfId="0" builtinId="53" customBuiltin="true"/>
    <cellStyle name="Énfasis4 30" xfId="0" builtinId="53" customBuiltin="true"/>
    <cellStyle name="Énfasis4 31" xfId="0" builtinId="53" customBuiltin="true"/>
    <cellStyle name="Énfasis4 32" xfId="0" builtinId="53" customBuiltin="true"/>
    <cellStyle name="Énfasis4 33" xfId="0" builtinId="53" customBuiltin="true"/>
    <cellStyle name="Énfasis4 34" xfId="0" builtinId="53" customBuiltin="true"/>
    <cellStyle name="Énfasis4 35" xfId="0" builtinId="53" customBuiltin="true"/>
    <cellStyle name="Énfasis4 36" xfId="0" builtinId="53" customBuiltin="true"/>
    <cellStyle name="Énfasis4 37" xfId="0" builtinId="53" customBuiltin="true"/>
    <cellStyle name="Énfasis4 38" xfId="0" builtinId="53" customBuiltin="true"/>
    <cellStyle name="Énfasis4 39" xfId="0" builtinId="53" customBuiltin="true"/>
    <cellStyle name="Énfasis4 4" xfId="0" builtinId="53" customBuiltin="true"/>
    <cellStyle name="Énfasis4 40" xfId="0" builtinId="53" customBuiltin="true"/>
    <cellStyle name="Énfasis4 41" xfId="0" builtinId="53" customBuiltin="true"/>
    <cellStyle name="Énfasis4 42" xfId="0" builtinId="53" customBuiltin="true"/>
    <cellStyle name="Énfasis4 43" xfId="0" builtinId="53" customBuiltin="true"/>
    <cellStyle name="Énfasis4 44" xfId="0" builtinId="53" customBuiltin="true"/>
    <cellStyle name="Énfasis4 45" xfId="0" builtinId="53" customBuiltin="true"/>
    <cellStyle name="Énfasis4 46" xfId="0" builtinId="53" customBuiltin="true"/>
    <cellStyle name="Énfasis4 47" xfId="0" builtinId="53" customBuiltin="true"/>
    <cellStyle name="Énfasis4 48" xfId="0" builtinId="53" customBuiltin="true"/>
    <cellStyle name="Énfasis4 49" xfId="0" builtinId="53" customBuiltin="true"/>
    <cellStyle name="Énfasis4 5" xfId="0" builtinId="53" customBuiltin="true"/>
    <cellStyle name="Énfasis4 50" xfId="0" builtinId="53" customBuiltin="true"/>
    <cellStyle name="Énfasis4 51" xfId="0" builtinId="53" customBuiltin="true"/>
    <cellStyle name="Énfasis4 52" xfId="0" builtinId="53" customBuiltin="true"/>
    <cellStyle name="Énfasis4 53" xfId="0" builtinId="53" customBuiltin="true"/>
    <cellStyle name="Énfasis4 54" xfId="0" builtinId="53" customBuiltin="true"/>
    <cellStyle name="Énfasis4 55" xfId="0" builtinId="53" customBuiltin="true"/>
    <cellStyle name="Énfasis4 56" xfId="0" builtinId="53" customBuiltin="true"/>
    <cellStyle name="Énfasis4 57" xfId="0" builtinId="53" customBuiltin="true"/>
    <cellStyle name="Énfasis4 58" xfId="0" builtinId="53" customBuiltin="true"/>
    <cellStyle name="Énfasis4 59" xfId="0" builtinId="53" customBuiltin="true"/>
    <cellStyle name="Énfasis4 6" xfId="0" builtinId="53" customBuiltin="true"/>
    <cellStyle name="Énfasis4 60" xfId="0" builtinId="53" customBuiltin="true"/>
    <cellStyle name="Énfasis4 61" xfId="0" builtinId="53" customBuiltin="true"/>
    <cellStyle name="Énfasis4 62" xfId="0" builtinId="53" customBuiltin="true"/>
    <cellStyle name="Énfasis4 63" xfId="0" builtinId="53" customBuiltin="true"/>
    <cellStyle name="Énfasis4 64" xfId="0" builtinId="53" customBuiltin="true"/>
    <cellStyle name="Énfasis4 7" xfId="0" builtinId="53" customBuiltin="true"/>
    <cellStyle name="Énfasis4 8" xfId="0" builtinId="53" customBuiltin="true"/>
    <cellStyle name="Énfasis4 9" xfId="0" builtinId="53" customBuiltin="true"/>
    <cellStyle name="Énfasis5" xfId="0" builtinId="53" customBuiltin="true"/>
    <cellStyle name="Énfasis5 1" xfId="0" builtinId="53" customBuiltin="true"/>
    <cellStyle name="Énfasis5 10" xfId="0" builtinId="53" customBuiltin="true"/>
    <cellStyle name="Énfasis5 11" xfId="0" builtinId="53" customBuiltin="true"/>
    <cellStyle name="Énfasis5 12" xfId="0" builtinId="53" customBuiltin="true"/>
    <cellStyle name="Énfasis5 13" xfId="0" builtinId="53" customBuiltin="true"/>
    <cellStyle name="Énfasis5 14" xfId="0" builtinId="53" customBuiltin="true"/>
    <cellStyle name="Énfasis5 15" xfId="0" builtinId="53" customBuiltin="true"/>
    <cellStyle name="Énfasis5 16" xfId="0" builtinId="53" customBuiltin="true"/>
    <cellStyle name="Énfasis5 17" xfId="0" builtinId="53" customBuiltin="true"/>
    <cellStyle name="Énfasis5 18" xfId="0" builtinId="53" customBuiltin="true"/>
    <cellStyle name="Énfasis5 19" xfId="0" builtinId="53" customBuiltin="true"/>
    <cellStyle name="Énfasis5 2" xfId="0" builtinId="53" customBuiltin="true"/>
    <cellStyle name="Énfasis5 20" xfId="0" builtinId="53" customBuiltin="true"/>
    <cellStyle name="Énfasis5 21" xfId="0" builtinId="53" customBuiltin="true"/>
    <cellStyle name="Énfasis5 22" xfId="0" builtinId="53" customBuiltin="true"/>
    <cellStyle name="Énfasis5 23" xfId="0" builtinId="53" customBuiltin="true"/>
    <cellStyle name="Énfasis5 24" xfId="0" builtinId="53" customBuiltin="true"/>
    <cellStyle name="Énfasis5 25" xfId="0" builtinId="53" customBuiltin="true"/>
    <cellStyle name="Énfasis5 26" xfId="0" builtinId="53" customBuiltin="true"/>
    <cellStyle name="Énfasis5 27" xfId="0" builtinId="53" customBuiltin="true"/>
    <cellStyle name="Énfasis5 28" xfId="0" builtinId="53" customBuiltin="true"/>
    <cellStyle name="Énfasis5 29" xfId="0" builtinId="53" customBuiltin="true"/>
    <cellStyle name="Énfasis5 3" xfId="0" builtinId="53" customBuiltin="true"/>
    <cellStyle name="Énfasis5 30" xfId="0" builtinId="53" customBuiltin="true"/>
    <cellStyle name="Énfasis5 31" xfId="0" builtinId="53" customBuiltin="true"/>
    <cellStyle name="Énfasis5 32" xfId="0" builtinId="53" customBuiltin="true"/>
    <cellStyle name="Énfasis5 33" xfId="0" builtinId="53" customBuiltin="true"/>
    <cellStyle name="Énfasis5 34" xfId="0" builtinId="53" customBuiltin="true"/>
    <cellStyle name="Énfasis5 35" xfId="0" builtinId="53" customBuiltin="true"/>
    <cellStyle name="Énfasis5 36" xfId="0" builtinId="53" customBuiltin="true"/>
    <cellStyle name="Énfasis5 37" xfId="0" builtinId="53" customBuiltin="true"/>
    <cellStyle name="Énfasis5 38" xfId="0" builtinId="53" customBuiltin="true"/>
    <cellStyle name="Énfasis5 39" xfId="0" builtinId="53" customBuiltin="true"/>
    <cellStyle name="Énfasis5 4" xfId="0" builtinId="53" customBuiltin="true"/>
    <cellStyle name="Énfasis5 40" xfId="0" builtinId="53" customBuiltin="true"/>
    <cellStyle name="Énfasis5 41" xfId="0" builtinId="53" customBuiltin="true"/>
    <cellStyle name="Énfasis5 42" xfId="0" builtinId="53" customBuiltin="true"/>
    <cellStyle name="Énfasis5 43" xfId="0" builtinId="53" customBuiltin="true"/>
    <cellStyle name="Énfasis5 44" xfId="0" builtinId="53" customBuiltin="true"/>
    <cellStyle name="Énfasis5 45" xfId="0" builtinId="53" customBuiltin="true"/>
    <cellStyle name="Énfasis5 46" xfId="0" builtinId="53" customBuiltin="true"/>
    <cellStyle name="Énfasis5 47" xfId="0" builtinId="53" customBuiltin="true"/>
    <cellStyle name="Énfasis5 48" xfId="0" builtinId="53" customBuiltin="true"/>
    <cellStyle name="Énfasis5 49" xfId="0" builtinId="53" customBuiltin="true"/>
    <cellStyle name="Énfasis5 5" xfId="0" builtinId="53" customBuiltin="true"/>
    <cellStyle name="Énfasis5 50" xfId="0" builtinId="53" customBuiltin="true"/>
    <cellStyle name="Énfasis5 51" xfId="0" builtinId="53" customBuiltin="true"/>
    <cellStyle name="Énfasis5 52" xfId="0" builtinId="53" customBuiltin="true"/>
    <cellStyle name="Énfasis5 53" xfId="0" builtinId="53" customBuiltin="true"/>
    <cellStyle name="Énfasis5 54" xfId="0" builtinId="53" customBuiltin="true"/>
    <cellStyle name="Énfasis5 55" xfId="0" builtinId="53" customBuiltin="true"/>
    <cellStyle name="Énfasis5 56" xfId="0" builtinId="53" customBuiltin="true"/>
    <cellStyle name="Énfasis5 57" xfId="0" builtinId="53" customBuiltin="true"/>
    <cellStyle name="Énfasis5 58" xfId="0" builtinId="53" customBuiltin="true"/>
    <cellStyle name="Énfasis5 59" xfId="0" builtinId="53" customBuiltin="true"/>
    <cellStyle name="Énfasis5 6" xfId="0" builtinId="53" customBuiltin="true"/>
    <cellStyle name="Énfasis5 60" xfId="0" builtinId="53" customBuiltin="true"/>
    <cellStyle name="Énfasis5 61" xfId="0" builtinId="53" customBuiltin="true"/>
    <cellStyle name="Énfasis5 62" xfId="0" builtinId="53" customBuiltin="true"/>
    <cellStyle name="Énfasis5 63" xfId="0" builtinId="53" customBuiltin="true"/>
    <cellStyle name="Énfasis5 64" xfId="0" builtinId="53" customBuiltin="true"/>
    <cellStyle name="Énfasis5 7" xfId="0" builtinId="53" customBuiltin="true"/>
    <cellStyle name="Énfasis5 8" xfId="0" builtinId="53" customBuiltin="true"/>
    <cellStyle name="Énfasis5 9" xfId="0" builtinId="53" customBuiltin="true"/>
    <cellStyle name="Énfasis6" xfId="0" builtinId="53" customBuiltin="true"/>
    <cellStyle name="Énfasis6 1" xfId="0" builtinId="53" customBuiltin="true"/>
    <cellStyle name="Énfasis6 10" xfId="0" builtinId="53" customBuiltin="true"/>
    <cellStyle name="Énfasis6 11" xfId="0" builtinId="53" customBuiltin="true"/>
    <cellStyle name="Énfasis6 12" xfId="0" builtinId="53" customBuiltin="true"/>
    <cellStyle name="Énfasis6 13" xfId="0" builtinId="53" customBuiltin="true"/>
    <cellStyle name="Énfasis6 14" xfId="0" builtinId="53" customBuiltin="true"/>
    <cellStyle name="Énfasis6 15" xfId="0" builtinId="53" customBuiltin="true"/>
    <cellStyle name="Énfasis6 16" xfId="0" builtinId="53" customBuiltin="true"/>
    <cellStyle name="Énfasis6 17" xfId="0" builtinId="53" customBuiltin="true"/>
    <cellStyle name="Énfasis6 18" xfId="0" builtinId="53" customBuiltin="true"/>
    <cellStyle name="Énfasis6 19" xfId="0" builtinId="53" customBuiltin="true"/>
    <cellStyle name="Énfasis6 2" xfId="0" builtinId="53" customBuiltin="true"/>
    <cellStyle name="Énfasis6 20" xfId="0" builtinId="53" customBuiltin="true"/>
    <cellStyle name="Énfasis6 21" xfId="0" builtinId="53" customBuiltin="true"/>
    <cellStyle name="Énfasis6 22" xfId="0" builtinId="53" customBuiltin="true"/>
    <cellStyle name="Énfasis6 23" xfId="0" builtinId="53" customBuiltin="true"/>
    <cellStyle name="Énfasis6 24" xfId="0" builtinId="53" customBuiltin="true"/>
    <cellStyle name="Énfasis6 25" xfId="0" builtinId="53" customBuiltin="true"/>
    <cellStyle name="Énfasis6 26" xfId="0" builtinId="53" customBuiltin="true"/>
    <cellStyle name="Énfasis6 27" xfId="0" builtinId="53" customBuiltin="true"/>
    <cellStyle name="Énfasis6 28" xfId="0" builtinId="53" customBuiltin="true"/>
    <cellStyle name="Énfasis6 29" xfId="0" builtinId="53" customBuiltin="true"/>
    <cellStyle name="Énfasis6 3" xfId="0" builtinId="53" customBuiltin="true"/>
    <cellStyle name="Énfasis6 30" xfId="0" builtinId="53" customBuiltin="true"/>
    <cellStyle name="Énfasis6 31" xfId="0" builtinId="53" customBuiltin="true"/>
    <cellStyle name="Énfasis6 32" xfId="0" builtinId="53" customBuiltin="true"/>
    <cellStyle name="Énfasis6 33" xfId="0" builtinId="53" customBuiltin="true"/>
    <cellStyle name="Énfasis6 34" xfId="0" builtinId="53" customBuiltin="true"/>
    <cellStyle name="Énfasis6 35" xfId="0" builtinId="53" customBuiltin="true"/>
    <cellStyle name="Énfasis6 36" xfId="0" builtinId="53" customBuiltin="true"/>
    <cellStyle name="Énfasis6 37" xfId="0" builtinId="53" customBuiltin="true"/>
    <cellStyle name="Énfasis6 38" xfId="0" builtinId="53" customBuiltin="true"/>
    <cellStyle name="Énfasis6 39" xfId="0" builtinId="53" customBuiltin="true"/>
    <cellStyle name="Énfasis6 4" xfId="0" builtinId="53" customBuiltin="true"/>
    <cellStyle name="Énfasis6 40" xfId="0" builtinId="53" customBuiltin="true"/>
    <cellStyle name="Énfasis6 41" xfId="0" builtinId="53" customBuiltin="true"/>
    <cellStyle name="Énfasis6 42" xfId="0" builtinId="53" customBuiltin="true"/>
    <cellStyle name="Énfasis6 43" xfId="0" builtinId="53" customBuiltin="true"/>
    <cellStyle name="Énfasis6 44" xfId="0" builtinId="53" customBuiltin="true"/>
    <cellStyle name="Énfasis6 45" xfId="0" builtinId="53" customBuiltin="true"/>
    <cellStyle name="Énfasis6 46" xfId="0" builtinId="53" customBuiltin="true"/>
    <cellStyle name="Énfasis6 47" xfId="0" builtinId="53" customBuiltin="true"/>
    <cellStyle name="Énfasis6 48" xfId="0" builtinId="53" customBuiltin="true"/>
    <cellStyle name="Énfasis6 49" xfId="0" builtinId="53" customBuiltin="true"/>
    <cellStyle name="Énfasis6 5" xfId="0" builtinId="53" customBuiltin="true"/>
    <cellStyle name="Énfasis6 50" xfId="0" builtinId="53" customBuiltin="true"/>
    <cellStyle name="Énfasis6 51" xfId="0" builtinId="53" customBuiltin="true"/>
    <cellStyle name="Énfasis6 52" xfId="0" builtinId="53" customBuiltin="true"/>
    <cellStyle name="Énfasis6 53" xfId="0" builtinId="53" customBuiltin="true"/>
    <cellStyle name="Énfasis6 54" xfId="0" builtinId="53" customBuiltin="true"/>
    <cellStyle name="Énfasis6 55" xfId="0" builtinId="53" customBuiltin="true"/>
    <cellStyle name="Énfasis6 56" xfId="0" builtinId="53" customBuiltin="true"/>
    <cellStyle name="Énfasis6 57" xfId="0" builtinId="53" customBuiltin="true"/>
    <cellStyle name="Énfasis6 58" xfId="0" builtinId="53" customBuiltin="true"/>
    <cellStyle name="Énfasis6 59" xfId="0" builtinId="53" customBuiltin="true"/>
    <cellStyle name="Énfasis6 6" xfId="0" builtinId="53" customBuiltin="true"/>
    <cellStyle name="Énfasis6 60" xfId="0" builtinId="53" customBuiltin="true"/>
    <cellStyle name="Énfasis6 61" xfId="0" builtinId="53" customBuiltin="true"/>
    <cellStyle name="Énfasis6 62" xfId="0" builtinId="53" customBuiltin="true"/>
    <cellStyle name="Énfasis6 63" xfId="0" builtinId="53" customBuiltin="true"/>
    <cellStyle name="Énfasis6 64" xfId="0" builtinId="53" customBuiltin="true"/>
    <cellStyle name="Énfasis6 7" xfId="0" builtinId="53" customBuiltin="true"/>
    <cellStyle name="Énfasis6 8" xfId="0" builtinId="53" customBuiltin="true"/>
    <cellStyle name="Énfasis6 9" xfId="0" builtinId="53" customBuiltin="true"/>
    <cellStyle name="Excel_BuiltIn_Percent 1" xfId="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Q153"/>
  <sheetViews>
    <sheetView windowProtection="false" showFormulas="false" showGridLines="true" showRowColHeaders="true" showZeros="true" rightToLeft="false" tabSelected="false" showOutlineSymbols="true" defaultGridColor="true" view="normal" topLeftCell="A76" colorId="64" zoomScale="93" zoomScaleNormal="93" zoomScalePageLayoutView="100" workbookViewId="0">
      <selection pane="topLeft" activeCell="A140" activeCellId="0" sqref="A140"/>
    </sheetView>
  </sheetViews>
  <sheetFormatPr defaultRowHeight="12.85"/>
  <cols>
    <col collapsed="false" hidden="false" max="1" min="1" style="1" width="30.9030612244898"/>
    <col collapsed="false" hidden="true" max="2" min="2" style="1" width="0"/>
    <col collapsed="false" hidden="false" max="3" min="3" style="1" width="57.7295918367347"/>
    <col collapsed="false" hidden="false" max="4" min="4" style="1" width="14.3163265306122"/>
    <col collapsed="false" hidden="false" max="5" min="5" style="1" width="13.2857142857143"/>
    <col collapsed="false" hidden="false" max="7" min="6" style="1" width="14.3163265306122"/>
    <col collapsed="false" hidden="false" max="10" min="8" style="1" width="11.5663265306122"/>
    <col collapsed="false" hidden="true" max="11" min="11" style="1" width="0"/>
    <col collapsed="false" hidden="false" max="12" min="12" style="1" width="16.4948979591837"/>
    <col collapsed="false" hidden="false" max="13" min="13" style="1" width="13.8214285714286"/>
    <col collapsed="false" hidden="false" max="14" min="14" style="1" width="14.8928571428571"/>
    <col collapsed="false" hidden="false" max="16" min="15" style="1" width="16.4948979591837"/>
    <col collapsed="false" hidden="false" max="255" min="17" style="1" width="11.5663265306122"/>
    <col collapsed="false" hidden="false" max="1025" min="256" style="0" width="11.6428571428571"/>
  </cols>
  <sheetData>
    <row r="3" customFormat="false" ht="12.85" hidden="false" customHeight="fals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customFormat="false" ht="12.85" hidden="false" customHeight="false" outlineLevel="0" collapsed="false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7" customFormat="false" ht="12.85" hidden="false" customHeight="false" outlineLevel="0" collapsed="false">
      <c r="A7" s="3"/>
      <c r="B7" s="4"/>
      <c r="C7" s="3"/>
      <c r="D7" s="5" t="s">
        <v>2</v>
      </c>
      <c r="E7" s="5"/>
      <c r="F7" s="5"/>
      <c r="G7" s="3"/>
      <c r="H7" s="6"/>
      <c r="I7" s="3"/>
      <c r="J7" s="3"/>
      <c r="K7" s="7" t="s">
        <v>3</v>
      </c>
      <c r="L7" s="8"/>
      <c r="M7" s="3"/>
      <c r="N7" s="6"/>
      <c r="O7" s="9" t="s">
        <v>4</v>
      </c>
      <c r="P7" s="9"/>
      <c r="Q7" s="9"/>
    </row>
    <row r="8" customFormat="false" ht="12.85" hidden="false" customHeight="false" outlineLevel="0" collapsed="false">
      <c r="A8" s="10" t="s">
        <v>5</v>
      </c>
      <c r="B8" s="10" t="s">
        <v>6</v>
      </c>
      <c r="C8" s="10"/>
      <c r="D8" s="10"/>
      <c r="E8" s="3"/>
      <c r="F8" s="4"/>
      <c r="G8" s="10"/>
      <c r="H8" s="11" t="s">
        <v>7</v>
      </c>
      <c r="I8" s="10" t="s">
        <v>8</v>
      </c>
      <c r="J8" s="10" t="s">
        <v>8</v>
      </c>
      <c r="K8" s="7"/>
      <c r="L8" s="12"/>
      <c r="M8" s="10" t="s">
        <v>9</v>
      </c>
      <c r="N8" s="11" t="s">
        <v>10</v>
      </c>
      <c r="O8" s="13"/>
      <c r="P8" s="13"/>
      <c r="Q8" s="13"/>
    </row>
    <row r="9" customFormat="false" ht="12.85" hidden="false" customHeight="false" outlineLevel="0" collapsed="false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2" t="s">
        <v>16</v>
      </c>
      <c r="G9" s="10" t="s">
        <v>17</v>
      </c>
      <c r="H9" s="11" t="s">
        <v>18</v>
      </c>
      <c r="I9" s="10" t="s">
        <v>19</v>
      </c>
      <c r="J9" s="10" t="s">
        <v>19</v>
      </c>
      <c r="K9" s="7"/>
      <c r="L9" s="12" t="s">
        <v>20</v>
      </c>
      <c r="M9" s="10" t="s">
        <v>21</v>
      </c>
      <c r="N9" s="11" t="s">
        <v>22</v>
      </c>
      <c r="O9" s="10" t="s">
        <v>23</v>
      </c>
      <c r="P9" s="10" t="s">
        <v>24</v>
      </c>
      <c r="Q9" s="10" t="s">
        <v>25</v>
      </c>
    </row>
    <row r="10" customFormat="false" ht="12.85" hidden="false" customHeight="false" outlineLevel="0" collapsed="false">
      <c r="A10" s="13"/>
      <c r="B10" s="13"/>
      <c r="C10" s="10"/>
      <c r="D10" s="10"/>
      <c r="E10" s="10"/>
      <c r="F10" s="12"/>
      <c r="G10" s="10"/>
      <c r="H10" s="11"/>
      <c r="I10" s="10" t="s">
        <v>26</v>
      </c>
      <c r="J10" s="10" t="s">
        <v>26</v>
      </c>
      <c r="K10" s="7"/>
      <c r="L10" s="12"/>
      <c r="M10" s="14" t="n">
        <v>43281</v>
      </c>
      <c r="N10" s="15" t="n">
        <v>43465</v>
      </c>
      <c r="O10" s="13"/>
      <c r="P10" s="13"/>
      <c r="Q10" s="10" t="s">
        <v>27</v>
      </c>
    </row>
    <row r="11" customFormat="false" ht="12.85" hidden="false" customHeight="false" outlineLevel="0" collapsed="false">
      <c r="A11" s="16" t="s">
        <v>28</v>
      </c>
      <c r="B11" s="16" t="s">
        <v>29</v>
      </c>
      <c r="C11" s="16" t="s">
        <v>30</v>
      </c>
      <c r="D11" s="16" t="s">
        <v>31</v>
      </c>
      <c r="E11" s="16" t="s">
        <v>32</v>
      </c>
      <c r="F11" s="17" t="s">
        <v>33</v>
      </c>
      <c r="G11" s="16" t="s">
        <v>34</v>
      </c>
      <c r="H11" s="18" t="s">
        <v>35</v>
      </c>
      <c r="I11" s="16" t="s">
        <v>36</v>
      </c>
      <c r="J11" s="16" t="s">
        <v>37</v>
      </c>
      <c r="K11" s="7"/>
      <c r="L11" s="17" t="s">
        <v>38</v>
      </c>
      <c r="M11" s="16" t="s">
        <v>39</v>
      </c>
      <c r="N11" s="18" t="s">
        <v>40</v>
      </c>
      <c r="O11" s="16" t="s">
        <v>41</v>
      </c>
      <c r="P11" s="16" t="s">
        <v>41</v>
      </c>
      <c r="Q11" s="16" t="s">
        <v>41</v>
      </c>
    </row>
    <row r="12" customFormat="false" ht="12.85" hidden="false" customHeight="false" outlineLevel="0" collapsed="false">
      <c r="A12" s="19" t="s">
        <v>42</v>
      </c>
      <c r="B12" s="20"/>
      <c r="C12" s="19" t="s">
        <v>43</v>
      </c>
      <c r="D12" s="21" t="n">
        <v>43255</v>
      </c>
      <c r="E12" s="21" t="n">
        <v>43986</v>
      </c>
      <c r="F12" s="21" t="n">
        <v>44351</v>
      </c>
      <c r="G12" s="22" t="n">
        <v>3</v>
      </c>
      <c r="H12" s="23" t="s">
        <v>44</v>
      </c>
      <c r="I12" s="24" t="n">
        <f aca="false">+M12/K12</f>
        <v>0</v>
      </c>
      <c r="J12" s="24" t="n">
        <f aca="false">+N12/K12</f>
        <v>0.130111524163569</v>
      </c>
      <c r="K12" s="25" t="n">
        <v>269000000</v>
      </c>
      <c r="L12" s="26" t="n">
        <v>269000000</v>
      </c>
      <c r="M12" s="27"/>
      <c r="N12" s="26" t="n">
        <f aca="false">35000000</f>
        <v>35000000</v>
      </c>
      <c r="O12" s="26" t="n">
        <v>221173018.2</v>
      </c>
      <c r="P12" s="26" t="n">
        <v>12826981.8</v>
      </c>
      <c r="Q12" s="26" t="n">
        <v>0</v>
      </c>
    </row>
    <row r="13" customFormat="false" ht="12.85" hidden="false" customHeight="false" outlineLevel="0" collapsed="false">
      <c r="A13" s="19" t="s">
        <v>45</v>
      </c>
      <c r="B13" s="20"/>
      <c r="C13" s="19" t="s">
        <v>43</v>
      </c>
      <c r="D13" s="21" t="n">
        <v>43255</v>
      </c>
      <c r="E13" s="21" t="n">
        <v>43986</v>
      </c>
      <c r="F13" s="21" t="n">
        <v>44351</v>
      </c>
      <c r="G13" s="22" t="n">
        <v>3</v>
      </c>
      <c r="H13" s="23" t="s">
        <v>44</v>
      </c>
      <c r="I13" s="24" t="n">
        <v>0</v>
      </c>
      <c r="J13" s="24" t="n">
        <f aca="false">+N13/K13</f>
        <v>0</v>
      </c>
      <c r="K13" s="25" t="n">
        <v>99621696.99</v>
      </c>
      <c r="L13" s="26" t="n">
        <v>131000000</v>
      </c>
      <c r="M13" s="27" t="n">
        <v>0</v>
      </c>
      <c r="N13" s="26" t="n">
        <v>0</v>
      </c>
      <c r="O13" s="26" t="n">
        <v>0</v>
      </c>
      <c r="P13" s="26" t="n">
        <f aca="false">+K13</f>
        <v>99621696.99</v>
      </c>
      <c r="Q13" s="26" t="n">
        <v>0</v>
      </c>
    </row>
    <row r="14" customFormat="false" ht="12.85" hidden="false" customHeight="false" outlineLevel="0" collapsed="false">
      <c r="A14" s="19" t="s">
        <v>42</v>
      </c>
      <c r="B14" s="19"/>
      <c r="C14" s="19" t="s">
        <v>46</v>
      </c>
      <c r="D14" s="21" t="n">
        <v>43045</v>
      </c>
      <c r="E14" s="21" t="n">
        <v>43435</v>
      </c>
      <c r="F14" s="21" t="n">
        <v>43800</v>
      </c>
      <c r="G14" s="23" t="n">
        <v>3</v>
      </c>
      <c r="H14" s="23" t="s">
        <v>47</v>
      </c>
      <c r="I14" s="24" t="n">
        <f aca="false">+M14/K14</f>
        <v>0.530434518124479</v>
      </c>
      <c r="J14" s="24" t="n">
        <f aca="false">+N14/K14</f>
        <v>0.984230016809151</v>
      </c>
      <c r="K14" s="25" t="n">
        <v>14268953.7</v>
      </c>
      <c r="L14" s="26" t="n">
        <v>13000000</v>
      </c>
      <c r="M14" s="26" t="n">
        <v>7568745.58</v>
      </c>
      <c r="N14" s="26" t="n">
        <v>14043932.54</v>
      </c>
      <c r="O14" s="26" t="n">
        <v>225021</v>
      </c>
      <c r="P14" s="26" t="n">
        <v>0</v>
      </c>
      <c r="Q14" s="26" t="n">
        <v>0</v>
      </c>
    </row>
    <row r="15" customFormat="false" ht="12.85" hidden="false" customHeight="false" outlineLevel="0" collapsed="false">
      <c r="A15" s="19" t="s">
        <v>42</v>
      </c>
      <c r="B15" s="19"/>
      <c r="C15" s="19" t="s">
        <v>48</v>
      </c>
      <c r="D15" s="21" t="n">
        <v>43087</v>
      </c>
      <c r="E15" s="21" t="n">
        <v>43542</v>
      </c>
      <c r="F15" s="21" t="n">
        <v>43891</v>
      </c>
      <c r="G15" s="23" t="n">
        <v>3</v>
      </c>
      <c r="H15" s="23" t="s">
        <v>47</v>
      </c>
      <c r="I15" s="24" t="n">
        <f aca="false">+M15/K15</f>
        <v>0.224439286264049</v>
      </c>
      <c r="J15" s="24" t="n">
        <f aca="false">+N15/K15</f>
        <v>0.683372148865599</v>
      </c>
      <c r="K15" s="25" t="n">
        <v>42132652.52</v>
      </c>
      <c r="L15" s="26" t="n">
        <v>33800000</v>
      </c>
      <c r="M15" s="26" t="n">
        <v>9456222.46</v>
      </c>
      <c r="N15" s="26" t="n">
        <v>28792281.29</v>
      </c>
      <c r="O15" s="26" t="n">
        <v>13340371.23</v>
      </c>
      <c r="P15" s="26" t="n">
        <v>0</v>
      </c>
      <c r="Q15" s="26" t="n">
        <v>0</v>
      </c>
    </row>
    <row r="16" customFormat="false" ht="12.85" hidden="false" customHeight="false" outlineLevel="0" collapsed="false">
      <c r="A16" s="19" t="s">
        <v>42</v>
      </c>
      <c r="B16" s="19"/>
      <c r="C16" s="19" t="s">
        <v>49</v>
      </c>
      <c r="D16" s="21" t="n">
        <v>43224</v>
      </c>
      <c r="E16" s="21" t="n">
        <v>43524</v>
      </c>
      <c r="F16" s="21" t="n">
        <v>43889</v>
      </c>
      <c r="G16" s="23" t="n">
        <v>4</v>
      </c>
      <c r="H16" s="23" t="s">
        <v>47</v>
      </c>
      <c r="I16" s="24" t="n">
        <f aca="false">+M16/K16</f>
        <v>0</v>
      </c>
      <c r="J16" s="24" t="n">
        <f aca="false">+N16/K16</f>
        <v>0.504699994821799</v>
      </c>
      <c r="K16" s="25" t="n">
        <v>19335287.26</v>
      </c>
      <c r="L16" s="26" t="n">
        <v>21000000</v>
      </c>
      <c r="M16" s="26"/>
      <c r="N16" s="26" t="n">
        <v>9758519.38</v>
      </c>
      <c r="O16" s="26" t="n">
        <v>9576767.779878</v>
      </c>
      <c r="P16" s="26" t="n">
        <v>0</v>
      </c>
      <c r="Q16" s="26" t="n">
        <v>0</v>
      </c>
    </row>
    <row r="17" customFormat="false" ht="12.85" hidden="false" customHeight="false" outlineLevel="0" collapsed="false">
      <c r="A17" s="19" t="s">
        <v>42</v>
      </c>
      <c r="B17" s="19"/>
      <c r="C17" s="19" t="s">
        <v>50</v>
      </c>
      <c r="D17" s="21" t="n">
        <v>43045</v>
      </c>
      <c r="E17" s="21" t="n">
        <v>43559</v>
      </c>
      <c r="F17" s="21" t="n">
        <v>43925</v>
      </c>
      <c r="G17" s="23" t="n">
        <v>3</v>
      </c>
      <c r="H17" s="23" t="s">
        <v>47</v>
      </c>
      <c r="I17" s="24" t="n">
        <f aca="false">+M17/K17</f>
        <v>0</v>
      </c>
      <c r="J17" s="24" t="n">
        <f aca="false">+N17/K17</f>
        <v>0.681232291601784</v>
      </c>
      <c r="K17" s="25" t="n">
        <v>20493013.15</v>
      </c>
      <c r="L17" s="26" t="n">
        <v>26000000</v>
      </c>
      <c r="M17" s="26"/>
      <c r="N17" s="26" t="n">
        <v>13960502.31</v>
      </c>
      <c r="O17" s="26" t="n">
        <v>6532510.84</v>
      </c>
      <c r="P17" s="26" t="n">
        <v>0</v>
      </c>
      <c r="Q17" s="26" t="n">
        <v>0</v>
      </c>
    </row>
    <row r="18" customFormat="false" ht="12.85" hidden="false" customHeight="false" outlineLevel="0" collapsed="false">
      <c r="A18" s="19" t="s">
        <v>42</v>
      </c>
      <c r="B18" s="19"/>
      <c r="C18" s="19" t="s">
        <v>51</v>
      </c>
      <c r="D18" s="21" t="n">
        <v>43213</v>
      </c>
      <c r="E18" s="21" t="n">
        <v>43578</v>
      </c>
      <c r="F18" s="21" t="n">
        <v>43944</v>
      </c>
      <c r="G18" s="23" t="n">
        <v>3</v>
      </c>
      <c r="H18" s="23" t="s">
        <v>44</v>
      </c>
      <c r="I18" s="24" t="n">
        <f aca="false">+M18/K18</f>
        <v>0.0469678217460352</v>
      </c>
      <c r="J18" s="24" t="n">
        <f aca="false">+N18/K18</f>
        <v>0.588662758328606</v>
      </c>
      <c r="K18" s="25" t="n">
        <v>35372378.54</v>
      </c>
      <c r="L18" s="26" t="n">
        <v>31200000</v>
      </c>
      <c r="M18" s="26" t="n">
        <f aca="false">1661363.57</f>
        <v>1661363.57</v>
      </c>
      <c r="N18" s="26" t="n">
        <f aca="false">31434114.92-12273077+1661364</f>
        <v>20822401.92</v>
      </c>
      <c r="O18" s="26" t="n">
        <v>14549977.18</v>
      </c>
      <c r="P18" s="26" t="n">
        <v>0</v>
      </c>
      <c r="Q18" s="26" t="n">
        <v>0</v>
      </c>
    </row>
    <row r="19" customFormat="false" ht="12.85" hidden="false" customHeight="false" outlineLevel="0" collapsed="false">
      <c r="A19" s="19" t="s">
        <v>42</v>
      </c>
      <c r="B19" s="19"/>
      <c r="C19" s="19" t="s">
        <v>52</v>
      </c>
      <c r="D19" s="21" t="n">
        <v>43344</v>
      </c>
      <c r="E19" s="21" t="n">
        <v>43717</v>
      </c>
      <c r="F19" s="21" t="n">
        <v>44083</v>
      </c>
      <c r="G19" s="23" t="n">
        <v>3</v>
      </c>
      <c r="H19" s="23" t="s">
        <v>44</v>
      </c>
      <c r="I19" s="24" t="n">
        <f aca="false">+M19/K19</f>
        <v>0</v>
      </c>
      <c r="J19" s="24" t="n">
        <f aca="false">+N19/K19</f>
        <v>0.22</v>
      </c>
      <c r="K19" s="25" t="n">
        <v>73983804.66</v>
      </c>
      <c r="L19" s="26" t="n">
        <v>80000000</v>
      </c>
      <c r="M19" s="26" t="n">
        <v>0</v>
      </c>
      <c r="N19" s="26" t="n">
        <f aca="false">40691092.563*0.4</f>
        <v>16276437.0252</v>
      </c>
      <c r="O19" s="26" t="n">
        <f aca="false">+K19-N19</f>
        <v>57707367.6348</v>
      </c>
      <c r="P19" s="26" t="n">
        <v>0</v>
      </c>
      <c r="Q19" s="26" t="n">
        <v>0</v>
      </c>
    </row>
    <row r="20" customFormat="false" ht="12.85" hidden="false" customHeight="false" outlineLevel="0" collapsed="false">
      <c r="A20" s="19" t="s">
        <v>45</v>
      </c>
      <c r="B20" s="19"/>
      <c r="C20" s="19" t="s">
        <v>53</v>
      </c>
      <c r="D20" s="21" t="n">
        <v>43281</v>
      </c>
      <c r="E20" s="21" t="n">
        <v>44012</v>
      </c>
      <c r="F20" s="21" t="n">
        <v>44377</v>
      </c>
      <c r="G20" s="23" t="n">
        <v>3</v>
      </c>
      <c r="H20" s="23" t="s">
        <v>54</v>
      </c>
      <c r="I20" s="24" t="n">
        <f aca="false">+M20/K20</f>
        <v>0</v>
      </c>
      <c r="J20" s="24" t="n">
        <f aca="false">+N20/K20</f>
        <v>0.2012184337896</v>
      </c>
      <c r="K20" s="25" t="n">
        <v>797293969.35</v>
      </c>
      <c r="L20" s="28" t="n">
        <v>1533095089</v>
      </c>
      <c r="M20" s="26" t="n">
        <v>0</v>
      </c>
      <c r="N20" s="26" t="n">
        <f aca="false">160430243.7825-R20</f>
        <v>160430243.7825</v>
      </c>
      <c r="O20" s="26" t="n">
        <v>408101446.34</v>
      </c>
      <c r="P20" s="26" t="n">
        <v>348356374.63</v>
      </c>
      <c r="Q20" s="26" t="n">
        <v>0</v>
      </c>
    </row>
    <row r="21" customFormat="false" ht="12.85" hidden="false" customHeight="false" outlineLevel="0" collapsed="false">
      <c r="A21" s="19" t="s">
        <v>45</v>
      </c>
      <c r="B21" s="19"/>
      <c r="C21" s="19" t="s">
        <v>55</v>
      </c>
      <c r="D21" s="21" t="n">
        <v>43281</v>
      </c>
      <c r="E21" s="21" t="n">
        <v>44012</v>
      </c>
      <c r="F21" s="21" t="n">
        <v>44377</v>
      </c>
      <c r="G21" s="23" t="n">
        <v>3</v>
      </c>
      <c r="H21" s="23" t="s">
        <v>54</v>
      </c>
      <c r="I21" s="24" t="n">
        <f aca="false">+M21/K21</f>
        <v>0</v>
      </c>
      <c r="J21" s="24" t="n">
        <f aca="false">+N21/K21</f>
        <v>0.2</v>
      </c>
      <c r="K21" s="25" t="n">
        <v>524142459.65</v>
      </c>
      <c r="L21" s="28"/>
      <c r="M21" s="26" t="n">
        <v>0</v>
      </c>
      <c r="N21" s="26" t="n">
        <f aca="false">104828491.93-R21</f>
        <v>104828491.93</v>
      </c>
      <c r="O21" s="26" t="n">
        <v>269880952.473785</v>
      </c>
      <c r="P21" s="26" t="n">
        <f aca="false">+K21*0.4351</f>
        <v>228054384.193715</v>
      </c>
      <c r="Q21" s="26" t="n">
        <v>0</v>
      </c>
    </row>
    <row r="22" customFormat="false" ht="12.85" hidden="false" customHeight="false" outlineLevel="0" collapsed="false">
      <c r="A22" s="19" t="s">
        <v>45</v>
      </c>
      <c r="B22" s="19"/>
      <c r="C22" s="29" t="s">
        <v>56</v>
      </c>
      <c r="D22" s="21" t="n">
        <v>43281</v>
      </c>
      <c r="E22" s="21" t="n">
        <v>44012</v>
      </c>
      <c r="F22" s="21" t="n">
        <v>44377</v>
      </c>
      <c r="G22" s="23" t="n">
        <v>3</v>
      </c>
      <c r="H22" s="23" t="s">
        <v>54</v>
      </c>
      <c r="I22" s="24" t="n">
        <f aca="false">+M22/K22</f>
        <v>0</v>
      </c>
      <c r="J22" s="24" t="n">
        <f aca="false">+N22/K22</f>
        <v>0</v>
      </c>
      <c r="K22" s="25" t="n">
        <v>399207655.11</v>
      </c>
      <c r="L22" s="28"/>
      <c r="M22" s="26" t="n">
        <v>0</v>
      </c>
      <c r="N22" s="26" t="n">
        <v>0</v>
      </c>
      <c r="O22" s="26" t="n">
        <v>186390054.170859</v>
      </c>
      <c r="P22" s="26" t="n">
        <v>212817600.939141</v>
      </c>
      <c r="Q22" s="26" t="n">
        <v>0</v>
      </c>
    </row>
    <row r="23" customFormat="false" ht="12.85" hidden="false" customHeight="false" outlineLevel="0" collapsed="false">
      <c r="A23" s="19" t="s">
        <v>45</v>
      </c>
      <c r="B23" s="19"/>
      <c r="C23" s="19" t="s">
        <v>57</v>
      </c>
      <c r="D23" s="21" t="n">
        <v>43281</v>
      </c>
      <c r="E23" s="21" t="n">
        <v>44012</v>
      </c>
      <c r="F23" s="21" t="n">
        <v>44377</v>
      </c>
      <c r="G23" s="23" t="n">
        <v>3</v>
      </c>
      <c r="H23" s="23" t="s">
        <v>54</v>
      </c>
      <c r="I23" s="24" t="n">
        <f aca="false">+M23/K23</f>
        <v>0</v>
      </c>
      <c r="J23" s="24" t="n">
        <f aca="false">+N23/K23</f>
        <v>0</v>
      </c>
      <c r="K23" s="25" t="n">
        <v>22143000</v>
      </c>
      <c r="L23" s="28"/>
      <c r="M23" s="26" t="n">
        <v>0</v>
      </c>
      <c r="N23" s="26" t="n">
        <v>0</v>
      </c>
      <c r="O23" s="26" t="n">
        <v>11071500</v>
      </c>
      <c r="P23" s="26" t="n">
        <v>11071500</v>
      </c>
      <c r="Q23" s="26" t="n">
        <v>0</v>
      </c>
    </row>
    <row r="24" customFormat="false" ht="12.85" hidden="false" customHeight="false" outlineLevel="0" collapsed="false">
      <c r="A24" s="19" t="s">
        <v>45</v>
      </c>
      <c r="B24" s="19"/>
      <c r="C24" s="19" t="s">
        <v>58</v>
      </c>
      <c r="D24" s="21" t="n">
        <v>43374</v>
      </c>
      <c r="E24" s="21" t="n">
        <v>43768</v>
      </c>
      <c r="F24" s="21" t="n">
        <v>44105</v>
      </c>
      <c r="G24" s="23" t="n">
        <v>3</v>
      </c>
      <c r="H24" s="23" t="s">
        <v>54</v>
      </c>
      <c r="I24" s="24" t="n">
        <f aca="false">+M24/K24</f>
        <v>0</v>
      </c>
      <c r="J24" s="24" t="n">
        <f aca="false">+N24/K24</f>
        <v>0.0611177425675676</v>
      </c>
      <c r="K24" s="25" t="n">
        <v>370000000</v>
      </c>
      <c r="L24" s="26" t="n">
        <v>370000000</v>
      </c>
      <c r="M24" s="26" t="n">
        <v>0</v>
      </c>
      <c r="N24" s="26" t="n">
        <v>22613564.75</v>
      </c>
      <c r="O24" s="26" t="n">
        <f aca="false">+L24-N24</f>
        <v>347386435.25</v>
      </c>
      <c r="P24" s="26" t="n">
        <v>0</v>
      </c>
      <c r="Q24" s="26" t="n">
        <v>0</v>
      </c>
    </row>
    <row r="25" customFormat="false" ht="12.85" hidden="false" customHeight="false" outlineLevel="0" collapsed="false">
      <c r="A25" s="19" t="s">
        <v>45</v>
      </c>
      <c r="B25" s="19"/>
      <c r="C25" s="19" t="s">
        <v>59</v>
      </c>
      <c r="D25" s="21" t="n">
        <v>43101</v>
      </c>
      <c r="E25" s="21" t="n">
        <v>43830</v>
      </c>
      <c r="F25" s="21" t="n">
        <v>43617</v>
      </c>
      <c r="G25" s="23" t="n">
        <v>2</v>
      </c>
      <c r="H25" s="23" t="s">
        <v>54</v>
      </c>
      <c r="I25" s="24" t="n">
        <f aca="false">+M25/L25</f>
        <v>0.182025852</v>
      </c>
      <c r="J25" s="24" t="n">
        <f aca="false">+N25/L25</f>
        <v>0.6</v>
      </c>
      <c r="K25" s="25" t="n">
        <v>10000000</v>
      </c>
      <c r="L25" s="26" t="n">
        <v>10000000</v>
      </c>
      <c r="M25" s="26" t="n">
        <v>1820258.52</v>
      </c>
      <c r="N25" s="26" t="n">
        <v>6000000</v>
      </c>
      <c r="O25" s="26" t="n">
        <v>4000000</v>
      </c>
      <c r="P25" s="26" t="n">
        <v>0</v>
      </c>
      <c r="Q25" s="26" t="n">
        <v>0</v>
      </c>
    </row>
    <row r="26" customFormat="false" ht="12.75" hidden="true" customHeight="false" outlineLevel="0" collapsed="false">
      <c r="A26" s="19" t="s">
        <v>45</v>
      </c>
      <c r="B26" s="30"/>
      <c r="C26" s="30" t="s">
        <v>60</v>
      </c>
      <c r="D26" s="31" t="n">
        <v>43101</v>
      </c>
      <c r="E26" s="31" t="n">
        <v>43830</v>
      </c>
      <c r="F26" s="31" t="n">
        <f aca="false">+E26</f>
        <v>43830</v>
      </c>
      <c r="G26" s="32" t="n">
        <v>1</v>
      </c>
      <c r="H26" s="32" t="s">
        <v>54</v>
      </c>
      <c r="I26" s="32" t="n">
        <v>0</v>
      </c>
      <c r="J26" s="33" t="n">
        <f aca="false">+N26/L26</f>
        <v>1</v>
      </c>
      <c r="K26" s="34" t="n">
        <v>278451379</v>
      </c>
      <c r="L26" s="35" t="n">
        <f aca="false">+N26+O26</f>
        <v>75242852.67</v>
      </c>
      <c r="M26" s="35" t="n">
        <v>0</v>
      </c>
      <c r="N26" s="35" t="n">
        <v>75242852.67</v>
      </c>
      <c r="O26" s="35" t="n">
        <v>0</v>
      </c>
      <c r="P26" s="35" t="n">
        <v>0</v>
      </c>
      <c r="Q26" s="35" t="n">
        <v>0</v>
      </c>
    </row>
    <row r="27" customFormat="false" ht="12.85" hidden="false" customHeight="false" outlineLevel="0" collapsed="false">
      <c r="A27" s="19" t="s">
        <v>45</v>
      </c>
      <c r="B27" s="19"/>
      <c r="C27" s="19" t="s">
        <v>61</v>
      </c>
      <c r="D27" s="21" t="n">
        <v>43160</v>
      </c>
      <c r="E27" s="21" t="n">
        <v>44196</v>
      </c>
      <c r="F27" s="21" t="n">
        <f aca="false">+E27</f>
        <v>44196</v>
      </c>
      <c r="G27" s="23" t="n">
        <v>3</v>
      </c>
      <c r="H27" s="23" t="s">
        <v>47</v>
      </c>
      <c r="I27" s="23" t="n">
        <v>0</v>
      </c>
      <c r="J27" s="24" t="n">
        <f aca="false">+N27/L27</f>
        <v>0.0254777070063694</v>
      </c>
      <c r="K27" s="25" t="n">
        <v>785000000</v>
      </c>
      <c r="L27" s="26" t="n">
        <v>785000000</v>
      </c>
      <c r="M27" s="26" t="n">
        <v>8462145</v>
      </c>
      <c r="N27" s="26" t="n">
        <v>20000000</v>
      </c>
      <c r="O27" s="26" t="n">
        <v>529500000</v>
      </c>
      <c r="P27" s="26" t="n">
        <f aca="false">+L27*0.3</f>
        <v>235500000</v>
      </c>
      <c r="Q27" s="26" t="n">
        <v>0</v>
      </c>
    </row>
    <row r="28" customFormat="false" ht="12.85" hidden="false" customHeight="false" outlineLevel="0" collapsed="false">
      <c r="A28" s="36" t="s">
        <v>62</v>
      </c>
      <c r="B28" s="36"/>
      <c r="C28" s="36"/>
      <c r="D28" s="36"/>
      <c r="E28" s="36"/>
      <c r="F28" s="36"/>
      <c r="G28" s="36"/>
      <c r="H28" s="36"/>
      <c r="I28" s="36"/>
      <c r="J28" s="36"/>
      <c r="K28" s="37" t="n">
        <f aca="false">SUM(K12:K27)</f>
        <v>3760446249.93</v>
      </c>
      <c r="L28" s="38" t="n">
        <f aca="false">SUM(L12:L27)</f>
        <v>3378337941.67</v>
      </c>
      <c r="M28" s="38" t="n">
        <f aca="false">SUM(M12:M27)</f>
        <v>28968735.13</v>
      </c>
      <c r="N28" s="38" t="n">
        <f aca="false">SUM(N12:N27)</f>
        <v>527769227.5977</v>
      </c>
      <c r="O28" s="38" t="n">
        <f aca="false">SUM(O12:O27)</f>
        <v>2079435422.09932</v>
      </c>
      <c r="P28" s="38" t="n">
        <f aca="false">SUM(P12:P27)</f>
        <v>1148248538.55286</v>
      </c>
      <c r="Q28" s="38" t="n">
        <f aca="false">SUM(Q12:Q27)</f>
        <v>0</v>
      </c>
    </row>
    <row r="29" customFormat="false" ht="12.85" hidden="false" customHeight="false" outlineLevel="0" collapsed="false">
      <c r="A29" s="3"/>
      <c r="B29" s="4"/>
      <c r="C29" s="3"/>
      <c r="D29" s="5" t="s">
        <v>2</v>
      </c>
      <c r="E29" s="5"/>
      <c r="F29" s="5"/>
      <c r="G29" s="3"/>
      <c r="H29" s="6"/>
      <c r="I29" s="3"/>
      <c r="J29" s="4"/>
      <c r="K29" s="39" t="s">
        <v>63</v>
      </c>
      <c r="L29" s="40"/>
      <c r="M29" s="3"/>
      <c r="N29" s="6"/>
      <c r="O29" s="9" t="s">
        <v>4</v>
      </c>
      <c r="P29" s="9"/>
      <c r="Q29" s="9"/>
    </row>
    <row r="30" customFormat="false" ht="12.85" hidden="false" customHeight="false" outlineLevel="0" collapsed="false">
      <c r="A30" s="10" t="s">
        <v>5</v>
      </c>
      <c r="B30" s="10" t="s">
        <v>6</v>
      </c>
      <c r="C30" s="10"/>
      <c r="D30" s="10"/>
      <c r="E30" s="3"/>
      <c r="F30" s="4"/>
      <c r="G30" s="10"/>
      <c r="H30" s="11" t="s">
        <v>7</v>
      </c>
      <c r="I30" s="10" t="s">
        <v>8</v>
      </c>
      <c r="J30" s="12" t="s">
        <v>8</v>
      </c>
      <c r="K30" s="39"/>
      <c r="L30" s="40"/>
      <c r="M30" s="10" t="s">
        <v>9</v>
      </c>
      <c r="N30" s="11" t="s">
        <v>10</v>
      </c>
      <c r="O30" s="13"/>
      <c r="P30" s="13"/>
      <c r="Q30" s="13"/>
    </row>
    <row r="31" customFormat="false" ht="12.85" hidden="false" customHeight="false" outlineLevel="0" collapsed="false">
      <c r="A31" s="10" t="s">
        <v>11</v>
      </c>
      <c r="B31" s="10" t="s">
        <v>12</v>
      </c>
      <c r="C31" s="10" t="s">
        <v>13</v>
      </c>
      <c r="D31" s="10" t="s">
        <v>14</v>
      </c>
      <c r="E31" s="10" t="s">
        <v>15</v>
      </c>
      <c r="F31" s="12" t="s">
        <v>16</v>
      </c>
      <c r="G31" s="10" t="s">
        <v>17</v>
      </c>
      <c r="H31" s="11" t="s">
        <v>18</v>
      </c>
      <c r="I31" s="10" t="s">
        <v>19</v>
      </c>
      <c r="J31" s="12" t="s">
        <v>19</v>
      </c>
      <c r="K31" s="39"/>
      <c r="L31" s="40" t="s">
        <v>20</v>
      </c>
      <c r="M31" s="10" t="s">
        <v>21</v>
      </c>
      <c r="N31" s="11" t="s">
        <v>22</v>
      </c>
      <c r="O31" s="10" t="s">
        <v>23</v>
      </c>
      <c r="P31" s="10" t="s">
        <v>24</v>
      </c>
      <c r="Q31" s="10" t="s">
        <v>25</v>
      </c>
    </row>
    <row r="32" customFormat="false" ht="12.85" hidden="false" customHeight="false" outlineLevel="0" collapsed="false">
      <c r="A32" s="13"/>
      <c r="B32" s="13"/>
      <c r="C32" s="10"/>
      <c r="D32" s="10"/>
      <c r="E32" s="10"/>
      <c r="F32" s="12"/>
      <c r="G32" s="10"/>
      <c r="H32" s="11"/>
      <c r="I32" s="10" t="s">
        <v>26</v>
      </c>
      <c r="J32" s="12" t="s">
        <v>26</v>
      </c>
      <c r="K32" s="39"/>
      <c r="L32" s="40"/>
      <c r="M32" s="14" t="n">
        <v>43281</v>
      </c>
      <c r="N32" s="15" t="n">
        <v>43465</v>
      </c>
      <c r="O32" s="13"/>
      <c r="P32" s="13"/>
      <c r="Q32" s="10" t="s">
        <v>27</v>
      </c>
    </row>
    <row r="33" customFormat="false" ht="12.85" hidden="false" customHeight="false" outlineLevel="0" collapsed="false">
      <c r="A33" s="16" t="s">
        <v>28</v>
      </c>
      <c r="B33" s="16" t="s">
        <v>29</v>
      </c>
      <c r="C33" s="16" t="s">
        <v>30</v>
      </c>
      <c r="D33" s="16" t="s">
        <v>31</v>
      </c>
      <c r="E33" s="16" t="s">
        <v>32</v>
      </c>
      <c r="F33" s="17" t="s">
        <v>33</v>
      </c>
      <c r="G33" s="16" t="s">
        <v>34</v>
      </c>
      <c r="H33" s="18" t="s">
        <v>35</v>
      </c>
      <c r="I33" s="16" t="s">
        <v>36</v>
      </c>
      <c r="J33" s="17" t="s">
        <v>37</v>
      </c>
      <c r="K33" s="39"/>
      <c r="L33" s="41" t="s">
        <v>38</v>
      </c>
      <c r="M33" s="16" t="s">
        <v>39</v>
      </c>
      <c r="N33" s="18" t="s">
        <v>40</v>
      </c>
      <c r="O33" s="16" t="s">
        <v>41</v>
      </c>
      <c r="P33" s="16" t="s">
        <v>41</v>
      </c>
      <c r="Q33" s="16" t="s">
        <v>41</v>
      </c>
    </row>
    <row r="34" customFormat="false" ht="12.85" hidden="false" customHeight="false" outlineLevel="0" collapsed="false">
      <c r="A34" s="42" t="s">
        <v>64</v>
      </c>
      <c r="B34" s="43"/>
      <c r="C34" s="42" t="s">
        <v>65</v>
      </c>
      <c r="D34" s="44" t="n">
        <v>43374</v>
      </c>
      <c r="E34" s="44" t="n">
        <v>43585</v>
      </c>
      <c r="F34" s="44" t="n">
        <v>43739</v>
      </c>
      <c r="G34" s="45" t="n">
        <v>3</v>
      </c>
      <c r="H34" s="46" t="s">
        <v>44</v>
      </c>
      <c r="I34" s="47" t="n">
        <v>0</v>
      </c>
      <c r="J34" s="48" t="n">
        <v>0.8</v>
      </c>
      <c r="K34" s="49" t="n">
        <v>8486028.26</v>
      </c>
      <c r="L34" s="50" t="n">
        <v>7425000</v>
      </c>
      <c r="M34" s="51" t="n">
        <v>0</v>
      </c>
      <c r="N34" s="52" t="n">
        <f aca="false">5940219.782</f>
        <v>5940219.782</v>
      </c>
      <c r="O34" s="52" t="n">
        <f aca="false">1484780.218+1061028</f>
        <v>2545808.218</v>
      </c>
      <c r="P34" s="52" t="n">
        <v>0</v>
      </c>
      <c r="Q34" s="52" t="n">
        <v>0</v>
      </c>
    </row>
    <row r="35" customFormat="false" ht="12.85" hidden="false" customHeight="false" outlineLevel="0" collapsed="false">
      <c r="A35" s="42" t="s">
        <v>64</v>
      </c>
      <c r="B35" s="43"/>
      <c r="C35" s="42" t="s">
        <v>66</v>
      </c>
      <c r="D35" s="44" t="n">
        <v>43405</v>
      </c>
      <c r="E35" s="44" t="n">
        <v>43615</v>
      </c>
      <c r="F35" s="44" t="n">
        <v>43799</v>
      </c>
      <c r="G35" s="45" t="n">
        <v>3</v>
      </c>
      <c r="H35" s="46" t="s">
        <v>44</v>
      </c>
      <c r="I35" s="47" t="n">
        <v>0</v>
      </c>
      <c r="J35" s="48" t="n">
        <v>0.5</v>
      </c>
      <c r="K35" s="53" t="n">
        <v>18892500</v>
      </c>
      <c r="L35" s="50" t="n">
        <v>18892500</v>
      </c>
      <c r="M35" s="51" t="n">
        <v>0</v>
      </c>
      <c r="N35" s="52" t="n">
        <f aca="false">9446250</f>
        <v>9446250</v>
      </c>
      <c r="O35" s="52" t="n">
        <v>9446250</v>
      </c>
      <c r="P35" s="52" t="n">
        <v>0</v>
      </c>
      <c r="Q35" s="52" t="n">
        <v>0</v>
      </c>
    </row>
    <row r="36" customFormat="false" ht="12.85" hidden="false" customHeight="false" outlineLevel="0" collapsed="false">
      <c r="A36" s="42" t="s">
        <v>64</v>
      </c>
      <c r="B36" s="42"/>
      <c r="C36" s="42" t="s">
        <v>67</v>
      </c>
      <c r="D36" s="44" t="n">
        <v>43374</v>
      </c>
      <c r="E36" s="44" t="n">
        <v>43585</v>
      </c>
      <c r="F36" s="44" t="n">
        <v>43739</v>
      </c>
      <c r="G36" s="46" t="n">
        <v>3</v>
      </c>
      <c r="H36" s="46" t="s">
        <v>44</v>
      </c>
      <c r="I36" s="46" t="n">
        <v>0</v>
      </c>
      <c r="J36" s="48" t="n">
        <f aca="false">+N36/L36</f>
        <v>1.01176234219114</v>
      </c>
      <c r="K36" s="54" t="n">
        <v>4069181.67</v>
      </c>
      <c r="L36" s="50" t="n">
        <v>3217500</v>
      </c>
      <c r="M36" s="52" t="n">
        <v>0</v>
      </c>
      <c r="N36" s="52" t="n">
        <f aca="false">(K36*0.8)</f>
        <v>3255345.336</v>
      </c>
      <c r="O36" s="52" t="n">
        <f aca="false">+K36*0.2</f>
        <v>813836.334</v>
      </c>
      <c r="P36" s="52" t="n">
        <v>0</v>
      </c>
      <c r="Q36" s="52" t="n">
        <v>0</v>
      </c>
    </row>
    <row r="37" customFormat="false" ht="12.85" hidden="false" customHeight="false" outlineLevel="0" collapsed="false">
      <c r="A37" s="42" t="s">
        <v>64</v>
      </c>
      <c r="B37" s="42"/>
      <c r="C37" s="42" t="s">
        <v>68</v>
      </c>
      <c r="D37" s="44" t="n">
        <v>43374</v>
      </c>
      <c r="E37" s="44" t="n">
        <v>43585</v>
      </c>
      <c r="F37" s="44" t="n">
        <v>43739</v>
      </c>
      <c r="G37" s="46" t="n">
        <v>3</v>
      </c>
      <c r="H37" s="46" t="s">
        <v>44</v>
      </c>
      <c r="I37" s="46" t="n">
        <v>0</v>
      </c>
      <c r="J37" s="48" t="n">
        <f aca="false">+N37/L37</f>
        <v>0.6</v>
      </c>
      <c r="K37" s="55" t="n">
        <v>1650000</v>
      </c>
      <c r="L37" s="50" t="n">
        <v>1650000</v>
      </c>
      <c r="M37" s="52" t="n">
        <v>0</v>
      </c>
      <c r="N37" s="52" t="n">
        <f aca="false">990000</f>
        <v>990000</v>
      </c>
      <c r="O37" s="52" t="n">
        <v>660000</v>
      </c>
      <c r="P37" s="52" t="n">
        <v>0</v>
      </c>
      <c r="Q37" s="52" t="n">
        <v>0</v>
      </c>
    </row>
    <row r="38" customFormat="false" ht="12.85" hidden="false" customHeight="false" outlineLevel="0" collapsed="false">
      <c r="A38" s="42" t="s">
        <v>64</v>
      </c>
      <c r="B38" s="42"/>
      <c r="C38" s="42" t="s">
        <v>69</v>
      </c>
      <c r="D38" s="44" t="n">
        <v>43374</v>
      </c>
      <c r="E38" s="44" t="n">
        <v>43585</v>
      </c>
      <c r="F38" s="44" t="n">
        <v>43739</v>
      </c>
      <c r="G38" s="46" t="n">
        <v>3</v>
      </c>
      <c r="H38" s="46" t="s">
        <v>44</v>
      </c>
      <c r="I38" s="46" t="n">
        <v>0</v>
      </c>
      <c r="J38" s="48" t="n">
        <f aca="false">+N38/L38</f>
        <v>0.6</v>
      </c>
      <c r="K38" s="55" t="n">
        <v>1787500</v>
      </c>
      <c r="L38" s="50" t="n">
        <v>1787500</v>
      </c>
      <c r="M38" s="52" t="n">
        <v>0</v>
      </c>
      <c r="N38" s="52" t="n">
        <f aca="false">1072500</f>
        <v>1072500</v>
      </c>
      <c r="O38" s="52" t="n">
        <v>715000</v>
      </c>
      <c r="P38" s="52" t="n">
        <v>0</v>
      </c>
      <c r="Q38" s="52" t="n">
        <v>0</v>
      </c>
    </row>
    <row r="39" customFormat="false" ht="12.85" hidden="false" customHeight="false" outlineLevel="0" collapsed="false">
      <c r="A39" s="42" t="s">
        <v>64</v>
      </c>
      <c r="B39" s="42"/>
      <c r="C39" s="42" t="s">
        <v>70</v>
      </c>
      <c r="D39" s="44" t="n">
        <v>43374</v>
      </c>
      <c r="E39" s="44" t="n">
        <v>43585</v>
      </c>
      <c r="F39" s="44" t="n">
        <v>43739</v>
      </c>
      <c r="G39" s="46" t="n">
        <v>3</v>
      </c>
      <c r="H39" s="46" t="s">
        <v>44</v>
      </c>
      <c r="I39" s="46" t="n">
        <v>0</v>
      </c>
      <c r="J39" s="48" t="n">
        <f aca="false">+N39/L39</f>
        <v>0.4</v>
      </c>
      <c r="K39" s="55" t="n">
        <v>9075000</v>
      </c>
      <c r="L39" s="50" t="n">
        <v>9075000</v>
      </c>
      <c r="M39" s="52" t="n">
        <v>0</v>
      </c>
      <c r="N39" s="52" t="n">
        <f aca="false">3630000</f>
        <v>3630000</v>
      </c>
      <c r="O39" s="52" t="n">
        <v>5445000</v>
      </c>
      <c r="P39" s="52" t="n">
        <v>0</v>
      </c>
      <c r="Q39" s="52" t="n">
        <v>0</v>
      </c>
    </row>
    <row r="40" customFormat="false" ht="12.85" hidden="false" customHeight="false" outlineLevel="0" collapsed="false">
      <c r="A40" s="42" t="s">
        <v>64</v>
      </c>
      <c r="B40" s="42"/>
      <c r="C40" s="42" t="s">
        <v>71</v>
      </c>
      <c r="D40" s="44" t="n">
        <v>43374</v>
      </c>
      <c r="E40" s="44" t="n">
        <v>43585</v>
      </c>
      <c r="F40" s="44" t="n">
        <v>43739</v>
      </c>
      <c r="G40" s="46" t="n">
        <v>3</v>
      </c>
      <c r="H40" s="46" t="s">
        <v>44</v>
      </c>
      <c r="I40" s="46" t="n">
        <v>0</v>
      </c>
      <c r="J40" s="48" t="n">
        <f aca="false">+N40/L40</f>
        <v>0.6</v>
      </c>
      <c r="K40" s="55" t="n">
        <v>2585000</v>
      </c>
      <c r="L40" s="50" t="n">
        <v>2585000</v>
      </c>
      <c r="M40" s="52" t="n">
        <v>0</v>
      </c>
      <c r="N40" s="52" t="n">
        <f aca="false">1551000</f>
        <v>1551000</v>
      </c>
      <c r="O40" s="52" t="n">
        <v>1034000</v>
      </c>
      <c r="P40" s="52" t="n">
        <v>0</v>
      </c>
      <c r="Q40" s="52" t="n">
        <v>0</v>
      </c>
    </row>
    <row r="41" customFormat="false" ht="12.85" hidden="false" customHeight="false" outlineLevel="0" collapsed="false">
      <c r="A41" s="42" t="s">
        <v>64</v>
      </c>
      <c r="B41" s="42"/>
      <c r="C41" s="42" t="s">
        <v>72</v>
      </c>
      <c r="D41" s="44" t="n">
        <v>43374</v>
      </c>
      <c r="E41" s="44" t="n">
        <v>43585</v>
      </c>
      <c r="F41" s="44" t="n">
        <v>43739</v>
      </c>
      <c r="G41" s="46" t="n">
        <v>3</v>
      </c>
      <c r="H41" s="46" t="s">
        <v>44</v>
      </c>
      <c r="I41" s="46" t="n">
        <v>0</v>
      </c>
      <c r="J41" s="48" t="n">
        <f aca="false">+N41/L41</f>
        <v>0.6</v>
      </c>
      <c r="K41" s="55" t="n">
        <v>3025000</v>
      </c>
      <c r="L41" s="50" t="n">
        <v>3025000</v>
      </c>
      <c r="M41" s="52" t="n">
        <v>0</v>
      </c>
      <c r="N41" s="52" t="n">
        <f aca="false">1815000</f>
        <v>1815000</v>
      </c>
      <c r="O41" s="52" t="n">
        <v>1210000</v>
      </c>
      <c r="P41" s="52" t="n">
        <v>0</v>
      </c>
      <c r="Q41" s="52" t="n">
        <v>0</v>
      </c>
    </row>
    <row r="42" customFormat="false" ht="12.85" hidden="false" customHeight="false" outlineLevel="0" collapsed="false">
      <c r="A42" s="42" t="s">
        <v>64</v>
      </c>
      <c r="B42" s="42"/>
      <c r="C42" s="42" t="s">
        <v>73</v>
      </c>
      <c r="D42" s="44" t="n">
        <v>43374</v>
      </c>
      <c r="E42" s="44" t="n">
        <v>43585</v>
      </c>
      <c r="F42" s="44" t="n">
        <v>43739</v>
      </c>
      <c r="G42" s="46" t="n">
        <v>3</v>
      </c>
      <c r="H42" s="46" t="s">
        <v>44</v>
      </c>
      <c r="I42" s="46" t="n">
        <v>0</v>
      </c>
      <c r="J42" s="48" t="n">
        <f aca="false">+N42/L42</f>
        <v>0.5</v>
      </c>
      <c r="K42" s="55" t="n">
        <v>5500000</v>
      </c>
      <c r="L42" s="50" t="n">
        <v>5500000</v>
      </c>
      <c r="M42" s="52" t="n">
        <v>0</v>
      </c>
      <c r="N42" s="52" t="n">
        <f aca="false">2750000</f>
        <v>2750000</v>
      </c>
      <c r="O42" s="52" t="n">
        <v>2750000</v>
      </c>
      <c r="P42" s="52" t="n">
        <v>0</v>
      </c>
      <c r="Q42" s="52" t="n">
        <v>0</v>
      </c>
    </row>
    <row r="43" customFormat="false" ht="12.85" hidden="false" customHeight="false" outlineLevel="0" collapsed="false">
      <c r="A43" s="42" t="s">
        <v>64</v>
      </c>
      <c r="B43" s="42"/>
      <c r="C43" s="42" t="s">
        <v>74</v>
      </c>
      <c r="D43" s="44" t="n">
        <v>43374</v>
      </c>
      <c r="E43" s="44" t="n">
        <v>43585</v>
      </c>
      <c r="F43" s="44" t="n">
        <v>43739</v>
      </c>
      <c r="G43" s="46" t="n">
        <v>3</v>
      </c>
      <c r="H43" s="46" t="s">
        <v>44</v>
      </c>
      <c r="I43" s="46" t="n">
        <v>0</v>
      </c>
      <c r="J43" s="48" t="n">
        <f aca="false">+N43/L43</f>
        <v>0.5</v>
      </c>
      <c r="K43" s="55" t="n">
        <v>5912500</v>
      </c>
      <c r="L43" s="50" t="n">
        <v>5912500</v>
      </c>
      <c r="M43" s="52" t="n">
        <v>0</v>
      </c>
      <c r="N43" s="52" t="n">
        <f aca="false">2956250</f>
        <v>2956250</v>
      </c>
      <c r="O43" s="52" t="n">
        <v>2956250</v>
      </c>
      <c r="P43" s="52" t="n">
        <v>0</v>
      </c>
      <c r="Q43" s="52" t="n">
        <v>0</v>
      </c>
    </row>
    <row r="44" customFormat="false" ht="12.75" hidden="true" customHeight="false" outlineLevel="0" collapsed="false">
      <c r="A44" s="56" t="s">
        <v>64</v>
      </c>
      <c r="B44" s="56"/>
      <c r="C44" s="56" t="s">
        <v>75</v>
      </c>
      <c r="D44" s="44" t="s">
        <v>76</v>
      </c>
      <c r="E44" s="44" t="s">
        <v>76</v>
      </c>
      <c r="F44" s="44" t="s">
        <v>76</v>
      </c>
      <c r="G44" s="57" t="n">
        <v>3</v>
      </c>
      <c r="H44" s="46" t="s">
        <v>44</v>
      </c>
      <c r="I44" s="57" t="n">
        <v>0</v>
      </c>
      <c r="J44" s="48" t="n">
        <v>0</v>
      </c>
      <c r="K44" s="54" t="s">
        <v>77</v>
      </c>
      <c r="L44" s="58" t="n">
        <v>1650000</v>
      </c>
      <c r="M44" s="59" t="n">
        <v>0</v>
      </c>
      <c r="N44" s="52" t="s">
        <v>77</v>
      </c>
      <c r="O44" s="52" t="s">
        <v>77</v>
      </c>
      <c r="P44" s="52" t="s">
        <v>77</v>
      </c>
      <c r="Q44" s="52" t="s">
        <v>77</v>
      </c>
    </row>
    <row r="45" customFormat="false" ht="12.75" hidden="true" customHeight="false" outlineLevel="0" collapsed="false">
      <c r="A45" s="56" t="s">
        <v>64</v>
      </c>
      <c r="B45" s="56"/>
      <c r="C45" s="56" t="s">
        <v>78</v>
      </c>
      <c r="D45" s="44" t="s">
        <v>76</v>
      </c>
      <c r="E45" s="44" t="s">
        <v>76</v>
      </c>
      <c r="F45" s="44" t="s">
        <v>76</v>
      </c>
      <c r="G45" s="57" t="n">
        <v>3</v>
      </c>
      <c r="H45" s="46" t="s">
        <v>44</v>
      </c>
      <c r="I45" s="57" t="n">
        <v>0</v>
      </c>
      <c r="J45" s="48" t="n">
        <v>0</v>
      </c>
      <c r="K45" s="54" t="s">
        <v>77</v>
      </c>
      <c r="L45" s="58" t="n">
        <v>8195000</v>
      </c>
      <c r="M45" s="59" t="n">
        <v>0</v>
      </c>
      <c r="N45" s="52" t="s">
        <v>77</v>
      </c>
      <c r="O45" s="52" t="s">
        <v>77</v>
      </c>
      <c r="P45" s="52" t="s">
        <v>77</v>
      </c>
      <c r="Q45" s="52" t="s">
        <v>77</v>
      </c>
    </row>
    <row r="46" customFormat="false" ht="12.85" hidden="false" customHeight="false" outlineLevel="0" collapsed="false">
      <c r="A46" s="42" t="s">
        <v>64</v>
      </c>
      <c r="B46" s="42"/>
      <c r="C46" s="42" t="s">
        <v>79</v>
      </c>
      <c r="D46" s="44" t="n">
        <v>43405</v>
      </c>
      <c r="E46" s="44" t="n">
        <v>43830</v>
      </c>
      <c r="F46" s="44" t="n">
        <v>44196</v>
      </c>
      <c r="G46" s="46" t="n">
        <v>1</v>
      </c>
      <c r="H46" s="46" t="s">
        <v>44</v>
      </c>
      <c r="I46" s="46" t="n">
        <v>0</v>
      </c>
      <c r="J46" s="48" t="n">
        <f aca="false">+N46/L46</f>
        <v>0.063989457875</v>
      </c>
      <c r="K46" s="60" t="n">
        <v>8000000</v>
      </c>
      <c r="L46" s="50" t="n">
        <v>8000000</v>
      </c>
      <c r="M46" s="52" t="n">
        <v>0</v>
      </c>
      <c r="N46" s="52" t="n">
        <f aca="false">(5119156.63*0.1)</f>
        <v>511915.663</v>
      </c>
      <c r="O46" s="52" t="n">
        <f aca="false">+K46-N46</f>
        <v>7488084.337</v>
      </c>
      <c r="P46" s="52"/>
      <c r="Q46" s="52" t="n">
        <v>0</v>
      </c>
    </row>
    <row r="47" customFormat="false" ht="12.85" hidden="false" customHeight="false" outlineLevel="0" collapsed="false">
      <c r="A47" s="42"/>
      <c r="B47" s="42"/>
      <c r="C47" s="42"/>
      <c r="D47" s="46"/>
      <c r="E47" s="46"/>
      <c r="F47" s="46"/>
      <c r="G47" s="46"/>
      <c r="H47" s="46"/>
      <c r="I47" s="46"/>
      <c r="J47" s="46"/>
      <c r="K47" s="46"/>
      <c r="L47" s="50"/>
      <c r="M47" s="52"/>
      <c r="N47" s="52"/>
      <c r="O47" s="52"/>
      <c r="P47" s="52"/>
      <c r="Q47" s="52"/>
    </row>
    <row r="48" customFormat="false" ht="12.85" hidden="false" customHeight="false" outlineLevel="0" collapsed="false">
      <c r="A48" s="36" t="s">
        <v>62</v>
      </c>
      <c r="B48" s="36"/>
      <c r="C48" s="36"/>
      <c r="D48" s="36"/>
      <c r="E48" s="36"/>
      <c r="F48" s="36"/>
      <c r="G48" s="36"/>
      <c r="H48" s="36"/>
      <c r="I48" s="36"/>
      <c r="J48" s="36"/>
      <c r="K48" s="61" t="n">
        <f aca="false">SUM(K34:K47)</f>
        <v>68982709.93</v>
      </c>
      <c r="L48" s="62" t="n">
        <f aca="false">SUM(L34:L47)</f>
        <v>76915000</v>
      </c>
      <c r="M48" s="38" t="n">
        <f aca="false">SUM(M34:M47)</f>
        <v>0</v>
      </c>
      <c r="N48" s="38" t="n">
        <f aca="false">SUM(N34:N47)</f>
        <v>33918480.781</v>
      </c>
      <c r="O48" s="38" t="n">
        <f aca="false">SUM(O34:O47)</f>
        <v>35064228.889</v>
      </c>
      <c r="P48" s="38" t="n">
        <f aca="false">SUM(P34:P47)</f>
        <v>0</v>
      </c>
      <c r="Q48" s="38" t="n">
        <f aca="false">SUM(Q34:Q47)</f>
        <v>0</v>
      </c>
    </row>
    <row r="49" customFormat="false" ht="12.85" hidden="false" customHeight="false" outlineLevel="0" collapsed="false">
      <c r="A49" s="63" t="s">
        <v>80</v>
      </c>
      <c r="C49" s="64" t="s">
        <v>81</v>
      </c>
      <c r="D49" s="65" t="n">
        <v>43466</v>
      </c>
      <c r="E49" s="65" t="n">
        <v>43830</v>
      </c>
      <c r="F49" s="65" t="n">
        <v>43830</v>
      </c>
      <c r="G49" s="66" t="n">
        <v>1</v>
      </c>
      <c r="H49" s="67" t="s">
        <v>44</v>
      </c>
      <c r="I49" s="68" t="n">
        <v>0</v>
      </c>
      <c r="J49" s="68" t="n">
        <v>0</v>
      </c>
      <c r="L49" s="69" t="n">
        <v>6420160</v>
      </c>
      <c r="M49" s="70" t="n">
        <v>0</v>
      </c>
      <c r="N49" s="70" t="n">
        <v>0</v>
      </c>
      <c r="O49" s="71" t="n">
        <v>6420160</v>
      </c>
      <c r="P49" s="72" t="n">
        <v>0</v>
      </c>
      <c r="Q49" s="72" t="n">
        <v>0</v>
      </c>
    </row>
    <row r="50" customFormat="false" ht="12.85" hidden="false" customHeight="false" outlineLevel="0" collapsed="false">
      <c r="A50" s="63" t="s">
        <v>80</v>
      </c>
      <c r="C50" s="64" t="s">
        <v>82</v>
      </c>
      <c r="D50" s="65" t="n">
        <v>43466</v>
      </c>
      <c r="E50" s="65" t="n">
        <v>43830</v>
      </c>
      <c r="F50" s="65" t="n">
        <v>43830</v>
      </c>
      <c r="G50" s="66" t="n">
        <v>1</v>
      </c>
      <c r="H50" s="67" t="s">
        <v>44</v>
      </c>
      <c r="I50" s="68" t="n">
        <v>0</v>
      </c>
      <c r="J50" s="68" t="n">
        <v>0</v>
      </c>
      <c r="L50" s="69" t="n">
        <v>13801115</v>
      </c>
      <c r="M50" s="70" t="n">
        <v>0</v>
      </c>
      <c r="N50" s="70" t="n">
        <v>0</v>
      </c>
      <c r="O50" s="71" t="n">
        <v>13801115</v>
      </c>
      <c r="P50" s="72" t="n">
        <v>0</v>
      </c>
      <c r="Q50" s="72" t="n">
        <v>0</v>
      </c>
    </row>
    <row r="51" customFormat="false" ht="12.85" hidden="false" customHeight="false" outlineLevel="0" collapsed="false">
      <c r="A51" s="63" t="s">
        <v>80</v>
      </c>
      <c r="C51" s="64" t="s">
        <v>83</v>
      </c>
      <c r="D51" s="65" t="n">
        <v>43466</v>
      </c>
      <c r="E51" s="65" t="n">
        <v>43830</v>
      </c>
      <c r="F51" s="65" t="n">
        <v>43830</v>
      </c>
      <c r="G51" s="73" t="n">
        <v>1</v>
      </c>
      <c r="H51" s="67" t="s">
        <v>44</v>
      </c>
      <c r="I51" s="68" t="n">
        <v>0</v>
      </c>
      <c r="J51" s="68" t="n">
        <v>0</v>
      </c>
      <c r="L51" s="69" t="n">
        <v>19781482</v>
      </c>
      <c r="M51" s="74" t="n">
        <v>0</v>
      </c>
      <c r="N51" s="74" t="n">
        <v>0</v>
      </c>
      <c r="O51" s="71" t="n">
        <v>19781482</v>
      </c>
      <c r="P51" s="71" t="n">
        <v>0</v>
      </c>
      <c r="Q51" s="71" t="n">
        <v>0</v>
      </c>
    </row>
    <row r="52" customFormat="false" ht="12.85" hidden="false" customHeight="false" outlineLevel="0" collapsed="false">
      <c r="A52" s="63" t="s">
        <v>80</v>
      </c>
      <c r="C52" s="64" t="s">
        <v>84</v>
      </c>
      <c r="D52" s="65" t="n">
        <v>43466</v>
      </c>
      <c r="E52" s="65" t="n">
        <v>43830</v>
      </c>
      <c r="F52" s="65" t="n">
        <v>43830</v>
      </c>
      <c r="G52" s="73" t="n">
        <v>1</v>
      </c>
      <c r="H52" s="67" t="s">
        <v>44</v>
      </c>
      <c r="I52" s="68" t="n">
        <v>0</v>
      </c>
      <c r="J52" s="68" t="n">
        <v>0</v>
      </c>
      <c r="L52" s="69" t="n">
        <v>22336407</v>
      </c>
      <c r="M52" s="74" t="n">
        <v>0</v>
      </c>
      <c r="N52" s="74" t="n">
        <v>0</v>
      </c>
      <c r="O52" s="71" t="n">
        <v>22336407</v>
      </c>
      <c r="P52" s="71" t="n">
        <v>0</v>
      </c>
      <c r="Q52" s="71" t="n">
        <v>0</v>
      </c>
    </row>
    <row r="53" customFormat="false" ht="12.85" hidden="false" customHeight="false" outlineLevel="0" collapsed="false">
      <c r="A53" s="63" t="s">
        <v>80</v>
      </c>
      <c r="C53" s="64" t="s">
        <v>85</v>
      </c>
      <c r="D53" s="65" t="n">
        <v>43466</v>
      </c>
      <c r="E53" s="65" t="n">
        <v>43830</v>
      </c>
      <c r="F53" s="65" t="n">
        <v>43830</v>
      </c>
      <c r="G53" s="73" t="n">
        <v>1</v>
      </c>
      <c r="H53" s="67" t="s">
        <v>44</v>
      </c>
      <c r="I53" s="68" t="n">
        <v>0</v>
      </c>
      <c r="J53" s="68" t="n">
        <v>0</v>
      </c>
      <c r="L53" s="69" t="n">
        <v>19976530</v>
      </c>
      <c r="M53" s="74" t="n">
        <v>0</v>
      </c>
      <c r="N53" s="74" t="n">
        <v>0</v>
      </c>
      <c r="O53" s="71" t="n">
        <v>19976530</v>
      </c>
      <c r="P53" s="71" t="n">
        <v>0</v>
      </c>
      <c r="Q53" s="71" t="n">
        <v>0</v>
      </c>
    </row>
    <row r="54" customFormat="false" ht="12.85" hidden="false" customHeight="false" outlineLevel="0" collapsed="false">
      <c r="A54" s="63" t="s">
        <v>80</v>
      </c>
      <c r="C54" s="64" t="s">
        <v>86</v>
      </c>
      <c r="D54" s="65" t="n">
        <v>43466</v>
      </c>
      <c r="E54" s="65" t="n">
        <v>43830</v>
      </c>
      <c r="F54" s="65" t="n">
        <v>43830</v>
      </c>
      <c r="G54" s="73" t="n">
        <v>2</v>
      </c>
      <c r="H54" s="67" t="s">
        <v>44</v>
      </c>
      <c r="I54" s="68" t="n">
        <v>0</v>
      </c>
      <c r="J54" s="68" t="n">
        <v>0</v>
      </c>
      <c r="L54" s="69" t="n">
        <v>2021000</v>
      </c>
      <c r="M54" s="74" t="n">
        <v>0</v>
      </c>
      <c r="N54" s="74" t="n">
        <v>0</v>
      </c>
      <c r="O54" s="71" t="n">
        <v>2021000</v>
      </c>
      <c r="P54" s="71" t="n">
        <v>0</v>
      </c>
      <c r="Q54" s="71" t="n">
        <v>0</v>
      </c>
    </row>
    <row r="55" customFormat="false" ht="12.85" hidden="false" customHeight="false" outlineLevel="0" collapsed="false">
      <c r="A55" s="63" t="s">
        <v>80</v>
      </c>
      <c r="C55" s="64" t="s">
        <v>87</v>
      </c>
      <c r="D55" s="65" t="n">
        <v>43466</v>
      </c>
      <c r="E55" s="65" t="n">
        <v>43830</v>
      </c>
      <c r="F55" s="65" t="n">
        <v>43830</v>
      </c>
      <c r="G55" s="73" t="n">
        <v>1</v>
      </c>
      <c r="H55" s="67" t="s">
        <v>88</v>
      </c>
      <c r="I55" s="68" t="n">
        <v>0</v>
      </c>
      <c r="J55" s="68" t="n">
        <v>0</v>
      </c>
      <c r="L55" s="69" t="n">
        <v>7000000</v>
      </c>
      <c r="M55" s="74" t="n">
        <v>0</v>
      </c>
      <c r="N55" s="74" t="n">
        <v>0</v>
      </c>
      <c r="O55" s="71" t="n">
        <v>7000000</v>
      </c>
      <c r="P55" s="71" t="n">
        <v>0</v>
      </c>
      <c r="Q55" s="71" t="n">
        <v>0</v>
      </c>
    </row>
    <row r="56" customFormat="false" ht="12.85" hidden="false" customHeight="false" outlineLevel="0" collapsed="false">
      <c r="A56" s="63" t="s">
        <v>80</v>
      </c>
      <c r="C56" s="64" t="s">
        <v>89</v>
      </c>
      <c r="D56" s="65" t="n">
        <v>43466</v>
      </c>
      <c r="E56" s="65" t="n">
        <v>43830</v>
      </c>
      <c r="F56" s="65" t="n">
        <v>43830</v>
      </c>
      <c r="G56" s="73" t="n">
        <v>1</v>
      </c>
      <c r="H56" s="67" t="s">
        <v>44</v>
      </c>
      <c r="I56" s="68" t="n">
        <v>0</v>
      </c>
      <c r="J56" s="68" t="n">
        <v>0</v>
      </c>
      <c r="L56" s="69" t="n">
        <v>6120000</v>
      </c>
      <c r="M56" s="74" t="n">
        <v>0</v>
      </c>
      <c r="N56" s="74" t="n">
        <v>0</v>
      </c>
      <c r="O56" s="71" t="n">
        <v>6120000</v>
      </c>
      <c r="P56" s="71" t="n">
        <v>0</v>
      </c>
      <c r="Q56" s="71" t="n">
        <v>0</v>
      </c>
    </row>
    <row r="57" customFormat="false" ht="12.85" hidden="false" customHeight="false" outlineLevel="0" collapsed="false">
      <c r="A57" s="63" t="s">
        <v>80</v>
      </c>
      <c r="C57" s="64" t="s">
        <v>90</v>
      </c>
      <c r="D57" s="65" t="n">
        <v>43466</v>
      </c>
      <c r="E57" s="65" t="n">
        <v>43830</v>
      </c>
      <c r="F57" s="65" t="n">
        <v>43830</v>
      </c>
      <c r="G57" s="73" t="n">
        <v>1</v>
      </c>
      <c r="H57" s="67" t="s">
        <v>47</v>
      </c>
      <c r="I57" s="68" t="n">
        <v>0</v>
      </c>
      <c r="J57" s="68" t="n">
        <v>0</v>
      </c>
      <c r="L57" s="69" t="n">
        <v>13000000</v>
      </c>
      <c r="M57" s="74" t="n">
        <v>0</v>
      </c>
      <c r="N57" s="74" t="n">
        <v>0</v>
      </c>
      <c r="O57" s="71" t="n">
        <v>13000000</v>
      </c>
      <c r="P57" s="71" t="n">
        <v>0</v>
      </c>
      <c r="Q57" s="71" t="n">
        <v>0</v>
      </c>
    </row>
    <row r="58" customFormat="false" ht="12.85" hidden="false" customHeight="false" outlineLevel="0" collapsed="false">
      <c r="A58" s="63" t="s">
        <v>80</v>
      </c>
      <c r="C58" s="64" t="s">
        <v>91</v>
      </c>
      <c r="D58" s="65" t="n">
        <v>43466</v>
      </c>
      <c r="E58" s="65" t="n">
        <v>43830</v>
      </c>
      <c r="F58" s="65" t="n">
        <v>43830</v>
      </c>
      <c r="G58" s="73" t="n">
        <v>2</v>
      </c>
      <c r="H58" s="67" t="s">
        <v>44</v>
      </c>
      <c r="I58" s="68" t="n">
        <v>0</v>
      </c>
      <c r="J58" s="68" t="n">
        <v>0</v>
      </c>
      <c r="L58" s="69" t="n">
        <v>1200000</v>
      </c>
      <c r="M58" s="74" t="n">
        <v>0</v>
      </c>
      <c r="N58" s="74" t="n">
        <v>0</v>
      </c>
      <c r="O58" s="71" t="n">
        <v>1200000</v>
      </c>
      <c r="P58" s="71" t="n">
        <v>0</v>
      </c>
      <c r="Q58" s="71" t="n">
        <v>0</v>
      </c>
    </row>
    <row r="59" customFormat="false" ht="12.85" hidden="false" customHeight="false" outlineLevel="0" collapsed="false">
      <c r="A59" s="63" t="s">
        <v>80</v>
      </c>
      <c r="C59" s="64" t="s">
        <v>92</v>
      </c>
      <c r="D59" s="65" t="n">
        <v>43466</v>
      </c>
      <c r="E59" s="65" t="n">
        <v>43830</v>
      </c>
      <c r="F59" s="65" t="n">
        <v>43830</v>
      </c>
      <c r="G59" s="73" t="n">
        <v>1</v>
      </c>
      <c r="H59" s="67" t="s">
        <v>44</v>
      </c>
      <c r="I59" s="68" t="n">
        <v>0</v>
      </c>
      <c r="J59" s="68" t="n">
        <v>0</v>
      </c>
      <c r="L59" s="69" t="n">
        <v>19000000</v>
      </c>
      <c r="M59" s="74" t="n">
        <v>0</v>
      </c>
      <c r="N59" s="74" t="n">
        <v>0</v>
      </c>
      <c r="O59" s="71" t="n">
        <v>19000000</v>
      </c>
      <c r="P59" s="71" t="n">
        <v>0</v>
      </c>
      <c r="Q59" s="71" t="n">
        <v>0</v>
      </c>
    </row>
    <row r="60" customFormat="false" ht="12.85" hidden="false" customHeight="false" outlineLevel="0" collapsed="false">
      <c r="A60" s="63" t="s">
        <v>80</v>
      </c>
      <c r="C60" s="75" t="s">
        <v>93</v>
      </c>
      <c r="D60" s="65" t="n">
        <v>43466</v>
      </c>
      <c r="E60" s="65" t="n">
        <v>43830</v>
      </c>
      <c r="F60" s="65" t="n">
        <v>43830</v>
      </c>
      <c r="G60" s="76" t="n">
        <v>1</v>
      </c>
      <c r="H60" s="77" t="s">
        <v>44</v>
      </c>
      <c r="I60" s="68" t="n">
        <v>0</v>
      </c>
      <c r="J60" s="68" t="n">
        <v>0</v>
      </c>
      <c r="L60" s="78" t="n">
        <v>4000000</v>
      </c>
      <c r="M60" s="74" t="n">
        <v>0</v>
      </c>
      <c r="N60" s="74" t="n">
        <v>0</v>
      </c>
      <c r="O60" s="79" t="n">
        <v>4000000</v>
      </c>
      <c r="P60" s="71" t="n">
        <v>0</v>
      </c>
      <c r="Q60" s="71" t="n">
        <v>0</v>
      </c>
    </row>
    <row r="61" customFormat="false" ht="12.85" hidden="false" customHeight="false" outlineLevel="0" collapsed="false">
      <c r="A61" s="63" t="s">
        <v>80</v>
      </c>
      <c r="C61" s="75" t="s">
        <v>94</v>
      </c>
      <c r="D61" s="65" t="n">
        <v>43466</v>
      </c>
      <c r="E61" s="65" t="n">
        <v>43830</v>
      </c>
      <c r="F61" s="65" t="n">
        <v>43830</v>
      </c>
      <c r="G61" s="76" t="n">
        <v>1</v>
      </c>
      <c r="H61" s="77" t="s">
        <v>44</v>
      </c>
      <c r="I61" s="68" t="n">
        <v>0</v>
      </c>
      <c r="J61" s="68" t="n">
        <v>0</v>
      </c>
      <c r="L61" s="78" t="n">
        <v>3000000</v>
      </c>
      <c r="M61" s="74" t="n">
        <v>0</v>
      </c>
      <c r="N61" s="74" t="n">
        <v>0</v>
      </c>
      <c r="O61" s="79" t="n">
        <v>3000000</v>
      </c>
      <c r="P61" s="71" t="n">
        <v>0</v>
      </c>
      <c r="Q61" s="71" t="n">
        <v>0</v>
      </c>
    </row>
    <row r="62" customFormat="false" ht="12.85" hidden="false" customHeight="false" outlineLevel="0" collapsed="false">
      <c r="A62" s="63" t="s">
        <v>80</v>
      </c>
      <c r="C62" s="75" t="s">
        <v>95</v>
      </c>
      <c r="D62" s="65" t="n">
        <v>43466</v>
      </c>
      <c r="E62" s="65" t="n">
        <v>43830</v>
      </c>
      <c r="F62" s="65" t="n">
        <v>43830</v>
      </c>
      <c r="G62" s="76" t="n">
        <v>3</v>
      </c>
      <c r="H62" s="77" t="s">
        <v>44</v>
      </c>
      <c r="I62" s="68" t="n">
        <v>0</v>
      </c>
      <c r="J62" s="68" t="n">
        <v>0</v>
      </c>
      <c r="L62" s="78" t="n">
        <v>96000000</v>
      </c>
      <c r="M62" s="74" t="n">
        <v>0</v>
      </c>
      <c r="N62" s="74" t="n">
        <v>0</v>
      </c>
      <c r="O62" s="79" t="n">
        <v>96000000</v>
      </c>
      <c r="P62" s="71" t="n">
        <v>0</v>
      </c>
      <c r="Q62" s="71" t="n">
        <v>0</v>
      </c>
    </row>
    <row r="63" customFormat="false" ht="12.85" hidden="false" customHeight="false" outlineLevel="0" collapsed="false">
      <c r="A63" s="63" t="s">
        <v>80</v>
      </c>
      <c r="C63" s="75" t="s">
        <v>96</v>
      </c>
      <c r="D63" s="65" t="n">
        <v>43466</v>
      </c>
      <c r="E63" s="65" t="n">
        <v>43830</v>
      </c>
      <c r="F63" s="65" t="n">
        <v>43830</v>
      </c>
      <c r="G63" s="76" t="n">
        <v>1</v>
      </c>
      <c r="H63" s="77" t="s">
        <v>44</v>
      </c>
      <c r="I63" s="68" t="n">
        <v>0</v>
      </c>
      <c r="J63" s="68" t="n">
        <v>0</v>
      </c>
      <c r="L63" s="78" t="n">
        <v>4500000</v>
      </c>
      <c r="M63" s="74" t="n">
        <v>0</v>
      </c>
      <c r="N63" s="74" t="n">
        <v>0</v>
      </c>
      <c r="O63" s="79" t="n">
        <v>4500000</v>
      </c>
      <c r="P63" s="71" t="n">
        <v>0</v>
      </c>
      <c r="Q63" s="71" t="n">
        <v>0</v>
      </c>
    </row>
    <row r="64" customFormat="false" ht="12.85" hidden="false" customHeight="false" outlineLevel="0" collapsed="false">
      <c r="A64" s="63" t="s">
        <v>80</v>
      </c>
      <c r="C64" s="75" t="s">
        <v>97</v>
      </c>
      <c r="D64" s="65" t="n">
        <v>43466</v>
      </c>
      <c r="E64" s="65" t="n">
        <v>43830</v>
      </c>
      <c r="F64" s="65" t="n">
        <v>43830</v>
      </c>
      <c r="G64" s="76" t="n">
        <v>1</v>
      </c>
      <c r="H64" s="77" t="s">
        <v>88</v>
      </c>
      <c r="I64" s="68" t="n">
        <v>0</v>
      </c>
      <c r="J64" s="68" t="n">
        <v>0</v>
      </c>
      <c r="L64" s="78" t="n">
        <v>2450000</v>
      </c>
      <c r="M64" s="74" t="n">
        <v>0</v>
      </c>
      <c r="N64" s="74" t="n">
        <v>0</v>
      </c>
      <c r="O64" s="79" t="n">
        <v>2450000</v>
      </c>
      <c r="P64" s="71" t="n">
        <v>0</v>
      </c>
      <c r="Q64" s="71" t="n">
        <v>0</v>
      </c>
    </row>
    <row r="65" customFormat="false" ht="12.85" hidden="false" customHeight="false" outlineLevel="0" collapsed="false">
      <c r="A65" s="63" t="s">
        <v>80</v>
      </c>
      <c r="C65" s="75" t="s">
        <v>98</v>
      </c>
      <c r="D65" s="65" t="n">
        <v>43466</v>
      </c>
      <c r="E65" s="65" t="n">
        <v>43830</v>
      </c>
      <c r="F65" s="65" t="n">
        <v>43830</v>
      </c>
      <c r="G65" s="76" t="n">
        <v>1</v>
      </c>
      <c r="H65" s="77" t="s">
        <v>44</v>
      </c>
      <c r="I65" s="68" t="n">
        <v>0</v>
      </c>
      <c r="J65" s="68" t="n">
        <v>0</v>
      </c>
      <c r="L65" s="78" t="n">
        <v>2021000</v>
      </c>
      <c r="M65" s="74" t="n">
        <v>0</v>
      </c>
      <c r="N65" s="74" t="n">
        <v>0</v>
      </c>
      <c r="O65" s="79" t="n">
        <v>2021000</v>
      </c>
      <c r="P65" s="71" t="n">
        <v>0</v>
      </c>
      <c r="Q65" s="71" t="n">
        <v>0</v>
      </c>
    </row>
    <row r="66" customFormat="false" ht="12.85" hidden="false" customHeight="false" outlineLevel="0" collapsed="false">
      <c r="A66" s="63" t="s">
        <v>80</v>
      </c>
      <c r="C66" s="75" t="s">
        <v>99</v>
      </c>
      <c r="D66" s="65" t="n">
        <v>43466</v>
      </c>
      <c r="E66" s="65" t="n">
        <v>43830</v>
      </c>
      <c r="F66" s="65" t="n">
        <v>43830</v>
      </c>
      <c r="G66" s="76" t="n">
        <v>1</v>
      </c>
      <c r="H66" s="77" t="s">
        <v>44</v>
      </c>
      <c r="I66" s="68" t="n">
        <v>0</v>
      </c>
      <c r="J66" s="68" t="n">
        <v>0</v>
      </c>
      <c r="L66" s="78" t="n">
        <v>27049600</v>
      </c>
      <c r="M66" s="74" t="n">
        <v>0</v>
      </c>
      <c r="N66" s="74" t="n">
        <v>0</v>
      </c>
      <c r="O66" s="79" t="n">
        <v>27049600</v>
      </c>
      <c r="P66" s="71" t="n">
        <v>0</v>
      </c>
      <c r="Q66" s="71" t="n">
        <v>0</v>
      </c>
    </row>
    <row r="67" customFormat="false" ht="12.85" hidden="false" customHeight="false" outlineLevel="0" collapsed="false">
      <c r="A67" s="63" t="s">
        <v>80</v>
      </c>
      <c r="C67" s="75" t="s">
        <v>100</v>
      </c>
      <c r="D67" s="65" t="n">
        <v>43466</v>
      </c>
      <c r="E67" s="65" t="n">
        <v>43830</v>
      </c>
      <c r="F67" s="65" t="n">
        <v>43830</v>
      </c>
      <c r="G67" s="76" t="n">
        <v>3</v>
      </c>
      <c r="H67" s="77" t="s">
        <v>44</v>
      </c>
      <c r="I67" s="68" t="n">
        <v>0</v>
      </c>
      <c r="J67" s="68" t="n">
        <v>0</v>
      </c>
      <c r="L67" s="78" t="n">
        <v>25000000</v>
      </c>
      <c r="M67" s="74" t="n">
        <v>0</v>
      </c>
      <c r="N67" s="74" t="n">
        <v>0</v>
      </c>
      <c r="O67" s="79" t="n">
        <v>25000000</v>
      </c>
      <c r="P67" s="71" t="n">
        <v>0</v>
      </c>
      <c r="Q67" s="71" t="n">
        <v>0</v>
      </c>
    </row>
    <row r="68" customFormat="false" ht="12.85" hidden="false" customHeight="false" outlineLevel="0" collapsed="false">
      <c r="A68" s="63" t="s">
        <v>80</v>
      </c>
      <c r="C68" s="75" t="s">
        <v>101</v>
      </c>
      <c r="D68" s="65" t="n">
        <v>43466</v>
      </c>
      <c r="E68" s="65" t="n">
        <v>43830</v>
      </c>
      <c r="F68" s="65" t="n">
        <v>43830</v>
      </c>
      <c r="G68" s="76" t="n">
        <v>3</v>
      </c>
      <c r="H68" s="77" t="s">
        <v>44</v>
      </c>
      <c r="I68" s="68" t="n">
        <v>0</v>
      </c>
      <c r="J68" s="68" t="n">
        <v>0</v>
      </c>
      <c r="L68" s="78" t="n">
        <v>45000000</v>
      </c>
      <c r="M68" s="74" t="n">
        <v>0</v>
      </c>
      <c r="N68" s="74" t="n">
        <v>0</v>
      </c>
      <c r="O68" s="79" t="n">
        <v>45000000</v>
      </c>
      <c r="P68" s="71" t="n">
        <v>0</v>
      </c>
      <c r="Q68" s="71" t="n">
        <v>0</v>
      </c>
    </row>
    <row r="69" customFormat="false" ht="12.85" hidden="false" customHeight="false" outlineLevel="0" collapsed="false">
      <c r="A69" s="63" t="s">
        <v>80</v>
      </c>
      <c r="C69" s="75" t="s">
        <v>102</v>
      </c>
      <c r="D69" s="65" t="n">
        <v>43466</v>
      </c>
      <c r="E69" s="65" t="n">
        <v>43830</v>
      </c>
      <c r="F69" s="65" t="n">
        <v>43830</v>
      </c>
      <c r="G69" s="76" t="n">
        <v>3</v>
      </c>
      <c r="H69" s="77" t="s">
        <v>44</v>
      </c>
      <c r="I69" s="68" t="n">
        <v>0</v>
      </c>
      <c r="J69" s="68" t="n">
        <v>0</v>
      </c>
      <c r="L69" s="78" t="n">
        <v>9000000</v>
      </c>
      <c r="M69" s="74" t="n">
        <v>0</v>
      </c>
      <c r="N69" s="74" t="n">
        <v>0</v>
      </c>
      <c r="O69" s="79" t="n">
        <v>9000000</v>
      </c>
      <c r="P69" s="71" t="n">
        <v>0</v>
      </c>
      <c r="Q69" s="71" t="n">
        <v>0</v>
      </c>
    </row>
    <row r="70" customFormat="false" ht="12.85" hidden="false" customHeight="false" outlineLevel="0" collapsed="false">
      <c r="A70" s="63" t="s">
        <v>80</v>
      </c>
      <c r="C70" s="75" t="s">
        <v>103</v>
      </c>
      <c r="D70" s="65" t="n">
        <v>43466</v>
      </c>
      <c r="E70" s="65" t="n">
        <v>43830</v>
      </c>
      <c r="F70" s="65" t="n">
        <v>43830</v>
      </c>
      <c r="G70" s="76" t="n">
        <v>1</v>
      </c>
      <c r="H70" s="77" t="s">
        <v>47</v>
      </c>
      <c r="I70" s="68" t="n">
        <v>0</v>
      </c>
      <c r="J70" s="68" t="n">
        <v>0</v>
      </c>
      <c r="L70" s="80" t="n">
        <v>14280000</v>
      </c>
      <c r="M70" s="74" t="n">
        <v>0</v>
      </c>
      <c r="N70" s="74" t="n">
        <v>0</v>
      </c>
      <c r="O70" s="81" t="n">
        <v>14280000</v>
      </c>
      <c r="P70" s="71" t="n">
        <v>0</v>
      </c>
      <c r="Q70" s="71" t="n">
        <v>0</v>
      </c>
    </row>
    <row r="71" customFormat="false" ht="12.85" hidden="false" customHeight="false" outlineLevel="0" collapsed="false">
      <c r="A71" s="63" t="s">
        <v>80</v>
      </c>
      <c r="C71" s="75" t="s">
        <v>104</v>
      </c>
      <c r="D71" s="65" t="n">
        <v>43466</v>
      </c>
      <c r="E71" s="65" t="n">
        <v>43830</v>
      </c>
      <c r="F71" s="65" t="n">
        <v>43830</v>
      </c>
      <c r="G71" s="76" t="n">
        <v>1</v>
      </c>
      <c r="H71" s="77" t="s">
        <v>44</v>
      </c>
      <c r="I71" s="68" t="n">
        <v>0</v>
      </c>
      <c r="J71" s="68" t="n">
        <v>0</v>
      </c>
      <c r="L71" s="80" t="n">
        <v>21420000</v>
      </c>
      <c r="M71" s="74" t="n">
        <v>0</v>
      </c>
      <c r="N71" s="74" t="n">
        <v>0</v>
      </c>
      <c r="O71" s="81" t="n">
        <v>21420000</v>
      </c>
      <c r="P71" s="71" t="n">
        <v>0</v>
      </c>
      <c r="Q71" s="71" t="n">
        <v>0</v>
      </c>
    </row>
    <row r="72" customFormat="false" ht="12.85" hidden="false" customHeight="false" outlineLevel="0" collapsed="false">
      <c r="A72" s="63" t="s">
        <v>80</v>
      </c>
      <c r="C72" s="75" t="s">
        <v>105</v>
      </c>
      <c r="D72" s="65" t="n">
        <v>43466</v>
      </c>
      <c r="E72" s="65" t="n">
        <v>43830</v>
      </c>
      <c r="F72" s="65" t="n">
        <v>43830</v>
      </c>
      <c r="G72" s="76" t="n">
        <v>1</v>
      </c>
      <c r="H72" s="77" t="s">
        <v>88</v>
      </c>
      <c r="I72" s="68" t="n">
        <v>0</v>
      </c>
      <c r="J72" s="68" t="n">
        <v>0</v>
      </c>
      <c r="L72" s="80" t="n">
        <v>30000000</v>
      </c>
      <c r="M72" s="74" t="n">
        <v>0</v>
      </c>
      <c r="N72" s="74" t="n">
        <v>0</v>
      </c>
      <c r="O72" s="79" t="n">
        <v>30000000</v>
      </c>
      <c r="P72" s="71" t="n">
        <v>0</v>
      </c>
      <c r="Q72" s="71" t="n">
        <v>0</v>
      </c>
    </row>
    <row r="73" customFormat="false" ht="12.85" hidden="false" customHeight="false" outlineLevel="0" collapsed="false">
      <c r="A73" s="63" t="s">
        <v>80</v>
      </c>
      <c r="C73" s="75" t="s">
        <v>106</v>
      </c>
      <c r="D73" s="65" t="n">
        <v>43466</v>
      </c>
      <c r="E73" s="65" t="n">
        <v>43830</v>
      </c>
      <c r="F73" s="65" t="n">
        <v>43830</v>
      </c>
      <c r="G73" s="76" t="n">
        <v>2</v>
      </c>
      <c r="H73" s="77" t="s">
        <v>44</v>
      </c>
      <c r="I73" s="68" t="n">
        <v>0</v>
      </c>
      <c r="J73" s="68" t="n">
        <v>0</v>
      </c>
      <c r="L73" s="78" t="n">
        <v>84221575</v>
      </c>
      <c r="M73" s="74" t="n">
        <v>0</v>
      </c>
      <c r="N73" s="74" t="n">
        <v>0</v>
      </c>
      <c r="O73" s="79" t="n">
        <v>84221575</v>
      </c>
      <c r="P73" s="71" t="n">
        <v>0</v>
      </c>
      <c r="Q73" s="71" t="n">
        <v>0</v>
      </c>
    </row>
    <row r="74" customFormat="false" ht="12.85" hidden="false" customHeight="false" outlineLevel="0" collapsed="false">
      <c r="A74" s="63" t="s">
        <v>80</v>
      </c>
      <c r="C74" s="75" t="s">
        <v>107</v>
      </c>
      <c r="D74" s="65" t="n">
        <v>43466</v>
      </c>
      <c r="E74" s="65" t="n">
        <v>43830</v>
      </c>
      <c r="F74" s="65" t="n">
        <v>43830</v>
      </c>
      <c r="G74" s="76" t="n">
        <v>1</v>
      </c>
      <c r="H74" s="77" t="s">
        <v>47</v>
      </c>
      <c r="I74" s="68" t="n">
        <v>0</v>
      </c>
      <c r="J74" s="68" t="n">
        <v>0</v>
      </c>
      <c r="L74" s="78" t="n">
        <v>200000000</v>
      </c>
      <c r="M74" s="74" t="n">
        <v>0</v>
      </c>
      <c r="N74" s="74" t="n">
        <v>0</v>
      </c>
      <c r="O74" s="79" t="n">
        <v>200000000</v>
      </c>
      <c r="P74" s="71" t="n">
        <v>0</v>
      </c>
      <c r="Q74" s="71" t="n">
        <v>0</v>
      </c>
    </row>
    <row r="75" customFormat="false" ht="12.85" hidden="false" customHeight="false" outlineLevel="0" collapsed="false">
      <c r="A75" s="63" t="s">
        <v>80</v>
      </c>
      <c r="C75" s="75" t="s">
        <v>108</v>
      </c>
      <c r="D75" s="65" t="n">
        <v>43466</v>
      </c>
      <c r="E75" s="65" t="n">
        <v>43830</v>
      </c>
      <c r="F75" s="65" t="n">
        <v>43830</v>
      </c>
      <c r="G75" s="76"/>
      <c r="H75" s="77" t="s">
        <v>47</v>
      </c>
      <c r="I75" s="68" t="n">
        <v>0</v>
      </c>
      <c r="J75" s="68" t="n">
        <v>0</v>
      </c>
      <c r="L75" s="78" t="n">
        <v>4000000</v>
      </c>
      <c r="M75" s="82" t="n">
        <v>0</v>
      </c>
      <c r="N75" s="82" t="n">
        <v>0</v>
      </c>
      <c r="O75" s="79" t="n">
        <v>4000000</v>
      </c>
      <c r="P75" s="79" t="n">
        <v>0</v>
      </c>
      <c r="Q75" s="79" t="n">
        <v>0</v>
      </c>
    </row>
    <row r="76" customFormat="false" ht="12.85" hidden="false" customHeight="false" outlineLevel="0" collapsed="false">
      <c r="A76" s="63" t="s">
        <v>80</v>
      </c>
      <c r="C76" s="75" t="s">
        <v>109</v>
      </c>
      <c r="D76" s="65" t="n">
        <v>43466</v>
      </c>
      <c r="E76" s="65" t="n">
        <v>43830</v>
      </c>
      <c r="F76" s="65" t="n">
        <v>43830</v>
      </c>
      <c r="G76" s="76" t="n">
        <v>2</v>
      </c>
      <c r="H76" s="77" t="s">
        <v>47</v>
      </c>
      <c r="I76" s="68" t="n">
        <v>0</v>
      </c>
      <c r="J76" s="68" t="n">
        <v>0</v>
      </c>
      <c r="L76" s="78" t="n">
        <v>3422929</v>
      </c>
      <c r="M76" s="74" t="n">
        <v>0</v>
      </c>
      <c r="N76" s="74" t="n">
        <v>0</v>
      </c>
      <c r="O76" s="79" t="n">
        <v>3422929</v>
      </c>
      <c r="P76" s="71" t="n">
        <v>0</v>
      </c>
      <c r="Q76" s="71" t="n">
        <v>0</v>
      </c>
    </row>
    <row r="77" customFormat="false" ht="12.85" hidden="false" customHeight="false" outlineLevel="0" collapsed="false">
      <c r="A77" s="63" t="s">
        <v>80</v>
      </c>
      <c r="C77" s="75" t="s">
        <v>110</v>
      </c>
      <c r="D77" s="65" t="n">
        <v>43466</v>
      </c>
      <c r="E77" s="65" t="n">
        <v>43830</v>
      </c>
      <c r="F77" s="65" t="n">
        <v>43830</v>
      </c>
      <c r="G77" s="76" t="n">
        <v>3</v>
      </c>
      <c r="H77" s="77" t="s">
        <v>47</v>
      </c>
      <c r="I77" s="68" t="n">
        <v>0</v>
      </c>
      <c r="J77" s="68" t="n">
        <v>0</v>
      </c>
      <c r="L77" s="78" t="n">
        <v>37000000</v>
      </c>
      <c r="M77" s="82" t="n">
        <v>0</v>
      </c>
      <c r="N77" s="82" t="n">
        <v>0</v>
      </c>
      <c r="O77" s="79" t="n">
        <v>37000000</v>
      </c>
      <c r="P77" s="79" t="n">
        <v>0</v>
      </c>
      <c r="Q77" s="79" t="n">
        <v>0</v>
      </c>
    </row>
    <row r="78" customFormat="false" ht="12.85" hidden="false" customHeight="false" outlineLevel="0" collapsed="false">
      <c r="A78" s="83" t="s">
        <v>62</v>
      </c>
      <c r="B78" s="83"/>
      <c r="C78" s="83"/>
      <c r="D78" s="83"/>
      <c r="E78" s="83"/>
      <c r="F78" s="83"/>
      <c r="G78" s="83"/>
      <c r="H78" s="83"/>
      <c r="I78" s="83"/>
      <c r="J78" s="83"/>
      <c r="L78" s="38" t="n">
        <f aca="false">SUM(L49:L77)</f>
        <v>743021798</v>
      </c>
      <c r="M78" s="38" t="n">
        <f aca="false">SUM(M49:M77)</f>
        <v>0</v>
      </c>
      <c r="N78" s="38" t="n">
        <f aca="false">SUM(N49:N77)</f>
        <v>0</v>
      </c>
      <c r="O78" s="38" t="n">
        <f aca="false">SUM(O49:O77)</f>
        <v>743021798</v>
      </c>
      <c r="P78" s="38" t="n">
        <f aca="false">SUM(P49:P77)</f>
        <v>0</v>
      </c>
      <c r="Q78" s="38" t="n">
        <f aca="false">SUM(Q49:Q77)</f>
        <v>0</v>
      </c>
    </row>
    <row r="79" customFormat="false" ht="12.85" hidden="false" customHeight="false" outlineLevel="0" collapsed="false">
      <c r="A79" s="84" t="s">
        <v>111</v>
      </c>
      <c r="C79" s="85" t="s">
        <v>112</v>
      </c>
      <c r="D79" s="86" t="n">
        <v>42828</v>
      </c>
      <c r="E79" s="86" t="n">
        <v>43252</v>
      </c>
      <c r="F79" s="86" t="n">
        <v>43039</v>
      </c>
      <c r="G79" s="87" t="n">
        <v>3</v>
      </c>
      <c r="H79" s="88" t="s">
        <v>44</v>
      </c>
      <c r="I79" s="89" t="n">
        <v>0.25</v>
      </c>
      <c r="J79" s="89" t="n">
        <v>0.47</v>
      </c>
      <c r="L79" s="90" t="n">
        <f aca="false">+N79+O79+P79</f>
        <v>74545680.78</v>
      </c>
      <c r="M79" s="91" t="n">
        <v>18551823.62</v>
      </c>
      <c r="N79" s="90" t="n">
        <f aca="false">18551823.62+16643953.03</f>
        <v>35195776.65</v>
      </c>
      <c r="O79" s="90" t="n">
        <v>39349904.13</v>
      </c>
      <c r="P79" s="90" t="n">
        <v>0</v>
      </c>
      <c r="Q79" s="90" t="n">
        <v>0</v>
      </c>
    </row>
    <row r="80" customFormat="false" ht="12.85" hidden="false" customHeight="false" outlineLevel="0" collapsed="false">
      <c r="A80" s="84" t="s">
        <v>111</v>
      </c>
      <c r="C80" s="85" t="s">
        <v>113</v>
      </c>
      <c r="D80" s="92" t="s">
        <v>76</v>
      </c>
      <c r="E80" s="92" t="s">
        <v>76</v>
      </c>
      <c r="F80" s="92" t="s">
        <v>76</v>
      </c>
      <c r="G80" s="93" t="n">
        <v>3</v>
      </c>
      <c r="H80" s="88" t="s">
        <v>44</v>
      </c>
      <c r="I80" s="89" t="n">
        <v>0.32</v>
      </c>
      <c r="J80" s="89" t="n">
        <v>0.58</v>
      </c>
      <c r="L80" s="90" t="n">
        <f aca="false">+N80+O80+P80</f>
        <v>67285354.24</v>
      </c>
      <c r="M80" s="90" t="n">
        <v>21765531.29</v>
      </c>
      <c r="N80" s="90" t="n">
        <v>39136454.8</v>
      </c>
      <c r="O80" s="90" t="n">
        <v>28148899.44</v>
      </c>
      <c r="P80" s="90" t="n">
        <v>0</v>
      </c>
      <c r="Q80" s="90" t="n">
        <v>0</v>
      </c>
    </row>
    <row r="81" customFormat="false" ht="12.85" hidden="false" customHeight="false" outlineLevel="0" collapsed="false">
      <c r="A81" s="84" t="s">
        <v>111</v>
      </c>
      <c r="C81" s="85" t="s">
        <v>114</v>
      </c>
      <c r="D81" s="92"/>
      <c r="E81" s="92"/>
      <c r="F81" s="92"/>
      <c r="G81" s="93" t="n">
        <v>2</v>
      </c>
      <c r="H81" s="88" t="s">
        <v>44</v>
      </c>
      <c r="I81" s="89" t="n">
        <v>0.98</v>
      </c>
      <c r="J81" s="89" t="n">
        <v>0.98</v>
      </c>
      <c r="L81" s="90" t="n">
        <f aca="false">+N81+O81+P81</f>
        <v>15020530.44</v>
      </c>
      <c r="M81" s="90" t="n">
        <v>1609334.01</v>
      </c>
      <c r="N81" s="90" t="n">
        <v>1609334.01</v>
      </c>
      <c r="O81" s="90" t="n">
        <v>13411196.43</v>
      </c>
      <c r="P81" s="90" t="n">
        <v>0</v>
      </c>
      <c r="Q81" s="90" t="n">
        <v>0</v>
      </c>
    </row>
    <row r="82" customFormat="false" ht="12.85" hidden="false" customHeight="false" outlineLevel="0" collapsed="false">
      <c r="A82" s="84" t="s">
        <v>115</v>
      </c>
      <c r="C82" s="85" t="s">
        <v>116</v>
      </c>
      <c r="D82" s="94" t="s">
        <v>76</v>
      </c>
      <c r="E82" s="92" t="s">
        <v>76</v>
      </c>
      <c r="F82" s="92" t="s">
        <v>76</v>
      </c>
      <c r="G82" s="93" t="n">
        <v>3</v>
      </c>
      <c r="H82" s="88" t="s">
        <v>47</v>
      </c>
      <c r="I82" s="89" t="n">
        <v>0</v>
      </c>
      <c r="J82" s="89" t="n">
        <v>0.35</v>
      </c>
      <c r="L82" s="90" t="n">
        <f aca="false">+N82+O82+P82</f>
        <v>9601166</v>
      </c>
      <c r="M82" s="90" t="n">
        <v>0</v>
      </c>
      <c r="N82" s="90" t="n">
        <v>3407661.4</v>
      </c>
      <c r="O82" s="90" t="n">
        <v>6193504.6</v>
      </c>
      <c r="P82" s="90" t="n">
        <v>0</v>
      </c>
      <c r="Q82" s="90" t="n">
        <v>0</v>
      </c>
    </row>
    <row r="83" customFormat="false" ht="12.75" hidden="true" customHeight="false" outlineLevel="0" collapsed="false">
      <c r="A83" s="84" t="s">
        <v>115</v>
      </c>
      <c r="C83" s="85" t="s">
        <v>117</v>
      </c>
      <c r="D83" s="94" t="n">
        <v>42917</v>
      </c>
      <c r="E83" s="94" t="n">
        <v>42979</v>
      </c>
      <c r="F83" s="94" t="n">
        <v>42948</v>
      </c>
      <c r="G83" s="93" t="n">
        <v>3</v>
      </c>
      <c r="H83" s="88" t="s">
        <v>47</v>
      </c>
      <c r="I83" s="89"/>
      <c r="J83" s="89"/>
      <c r="L83" s="90" t="n">
        <f aca="false">+N83+O83+P83</f>
        <v>1692765.7</v>
      </c>
      <c r="M83" s="90" t="n">
        <v>1692765.7</v>
      </c>
      <c r="N83" s="90" t="n">
        <v>1692765.7</v>
      </c>
      <c r="O83" s="90" t="n">
        <v>0</v>
      </c>
      <c r="P83" s="90" t="n">
        <v>0</v>
      </c>
      <c r="Q83" s="90" t="n">
        <v>0</v>
      </c>
    </row>
    <row r="84" customFormat="false" ht="12.75" hidden="true" customHeight="false" outlineLevel="0" collapsed="false">
      <c r="A84" s="84" t="s">
        <v>115</v>
      </c>
      <c r="C84" s="85" t="s">
        <v>118</v>
      </c>
      <c r="D84" s="94" t="n">
        <v>42917</v>
      </c>
      <c r="E84" s="94" t="n">
        <v>42979</v>
      </c>
      <c r="F84" s="94" t="n">
        <v>42948</v>
      </c>
      <c r="G84" s="93" t="n">
        <v>3</v>
      </c>
      <c r="H84" s="88" t="s">
        <v>47</v>
      </c>
      <c r="I84" s="89"/>
      <c r="J84" s="89"/>
      <c r="L84" s="90" t="n">
        <f aca="false">+N84+O84+P84</f>
        <v>1631550</v>
      </c>
      <c r="M84" s="90" t="n">
        <v>0</v>
      </c>
      <c r="N84" s="90" t="n">
        <v>1631550</v>
      </c>
      <c r="O84" s="90" t="n">
        <v>0</v>
      </c>
      <c r="P84" s="90" t="n">
        <v>0</v>
      </c>
      <c r="Q84" s="90" t="n">
        <v>0</v>
      </c>
    </row>
    <row r="85" customFormat="false" ht="12.85" hidden="false" customHeight="false" outlineLevel="0" collapsed="false">
      <c r="A85" s="84" t="s">
        <v>111</v>
      </c>
      <c r="C85" s="85" t="s">
        <v>119</v>
      </c>
      <c r="D85" s="92" t="s">
        <v>76</v>
      </c>
      <c r="E85" s="92" t="s">
        <v>76</v>
      </c>
      <c r="F85" s="92" t="s">
        <v>76</v>
      </c>
      <c r="G85" s="93" t="n">
        <v>3</v>
      </c>
      <c r="H85" s="88" t="s">
        <v>44</v>
      </c>
      <c r="I85" s="89" t="n">
        <v>0</v>
      </c>
      <c r="J85" s="89" t="n">
        <v>0</v>
      </c>
      <c r="L85" s="90" t="n">
        <f aca="false">+N85+O85+P85</f>
        <v>1705500</v>
      </c>
      <c r="M85" s="90" t="n">
        <v>0</v>
      </c>
      <c r="N85" s="90" t="n">
        <v>0</v>
      </c>
      <c r="O85" s="90" t="n">
        <v>1705500</v>
      </c>
      <c r="P85" s="90" t="n">
        <v>0</v>
      </c>
      <c r="Q85" s="90" t="n">
        <v>0</v>
      </c>
    </row>
    <row r="86" customFormat="false" ht="12.85" hidden="false" customHeight="false" outlineLevel="0" collapsed="false">
      <c r="A86" s="95" t="s">
        <v>120</v>
      </c>
      <c r="C86" s="85" t="s">
        <v>121</v>
      </c>
      <c r="D86" s="92"/>
      <c r="E86" s="92"/>
      <c r="F86" s="92"/>
      <c r="G86" s="93" t="n">
        <v>3</v>
      </c>
      <c r="H86" s="88" t="s">
        <v>47</v>
      </c>
      <c r="I86" s="89" t="n">
        <v>0</v>
      </c>
      <c r="J86" s="89" t="n">
        <v>0</v>
      </c>
      <c r="L86" s="90" t="n">
        <f aca="false">+N86+O86+P86</f>
        <v>3222079</v>
      </c>
      <c r="M86" s="90" t="n">
        <v>0</v>
      </c>
      <c r="N86" s="90" t="n">
        <v>0</v>
      </c>
      <c r="O86" s="90" t="n">
        <f aca="false">672079+2550000</f>
        <v>3222079</v>
      </c>
      <c r="P86" s="90" t="n">
        <v>0</v>
      </c>
      <c r="Q86" s="90" t="n">
        <v>0</v>
      </c>
    </row>
    <row r="87" customFormat="false" ht="12.85" hidden="false" customHeight="false" outlineLevel="0" collapsed="false">
      <c r="A87" s="83" t="s">
        <v>62</v>
      </c>
      <c r="B87" s="83"/>
      <c r="C87" s="83"/>
      <c r="D87" s="83"/>
      <c r="E87" s="83"/>
      <c r="F87" s="83"/>
      <c r="G87" s="83"/>
      <c r="H87" s="83"/>
      <c r="I87" s="83"/>
      <c r="J87" s="83"/>
      <c r="L87" s="38" t="n">
        <f aca="false">SUM(L79:L86)</f>
        <v>174704626.16</v>
      </c>
      <c r="M87" s="38" t="n">
        <f aca="false">SUM(M79:M86)</f>
        <v>43619454.62</v>
      </c>
      <c r="N87" s="38" t="n">
        <f aca="false">SUM(N79:N86)</f>
        <v>82673542.56</v>
      </c>
      <c r="O87" s="38" t="n">
        <f aca="false">SUM(O79:O86)</f>
        <v>92031083.6</v>
      </c>
      <c r="P87" s="38" t="n">
        <f aca="false">SUM(P79:P86)</f>
        <v>0</v>
      </c>
      <c r="Q87" s="38" t="n">
        <f aca="false">SUM(Q79:Q86)</f>
        <v>0</v>
      </c>
    </row>
    <row r="88" customFormat="false" ht="12.85" hidden="false" customHeight="false" outlineLevel="0" collapsed="false">
      <c r="A88" s="96" t="s">
        <v>122</v>
      </c>
      <c r="C88" s="97" t="s">
        <v>123</v>
      </c>
      <c r="D88" s="98" t="n">
        <v>42005</v>
      </c>
      <c r="E88" s="98" t="n">
        <v>43466</v>
      </c>
      <c r="F88" s="98" t="n">
        <v>43466</v>
      </c>
      <c r="G88" s="99" t="n">
        <v>3</v>
      </c>
      <c r="H88" s="100" t="s">
        <v>44</v>
      </c>
      <c r="I88" s="101" t="n">
        <f aca="false">+L88/K88</f>
        <v>1</v>
      </c>
      <c r="J88" s="101" t="n">
        <f aca="false">+M88/K88</f>
        <v>0</v>
      </c>
      <c r="K88" s="102" t="n">
        <f aca="false">+M88+N88+O88+P88</f>
        <v>12873886.22</v>
      </c>
      <c r="L88" s="103" t="n">
        <f aca="false">+N88+O88+P88+Q88</f>
        <v>12873886.22</v>
      </c>
      <c r="M88" s="104" t="n">
        <v>0</v>
      </c>
      <c r="N88" s="103" t="n">
        <f aca="false">774893.93+14000921.11-6223258.57</f>
        <v>8552556.47</v>
      </c>
      <c r="O88" s="103" t="n">
        <v>4321329.75</v>
      </c>
      <c r="P88" s="103" t="n">
        <v>0</v>
      </c>
      <c r="Q88" s="103" t="n">
        <v>0</v>
      </c>
    </row>
    <row r="89" customFormat="false" ht="12.85" hidden="false" customHeight="false" outlineLevel="0" collapsed="false">
      <c r="A89" s="96" t="s">
        <v>122</v>
      </c>
      <c r="C89" s="105" t="s">
        <v>124</v>
      </c>
      <c r="D89" s="98" t="n">
        <v>42005</v>
      </c>
      <c r="E89" s="98" t="n">
        <v>43830</v>
      </c>
      <c r="F89" s="98" t="n">
        <v>43830</v>
      </c>
      <c r="G89" s="106" t="n">
        <v>3</v>
      </c>
      <c r="H89" s="106" t="s">
        <v>88</v>
      </c>
      <c r="I89" s="101" t="n">
        <f aca="false">+L89/K89</f>
        <v>1</v>
      </c>
      <c r="J89" s="101" t="n">
        <f aca="false">+M89/K89</f>
        <v>0</v>
      </c>
      <c r="K89" s="102" t="n">
        <f aca="false">+M89+N89+O89+P89</f>
        <v>40780814.41</v>
      </c>
      <c r="L89" s="103" t="n">
        <f aca="false">+N89+O89+P89+Q89</f>
        <v>40780814.41</v>
      </c>
      <c r="M89" s="107" t="n">
        <v>0</v>
      </c>
      <c r="N89" s="107" t="n">
        <v>0</v>
      </c>
      <c r="O89" s="107" t="n">
        <f aca="false">15961225.51+24819588.9</f>
        <v>40780814.41</v>
      </c>
      <c r="P89" s="107" t="n">
        <v>0</v>
      </c>
      <c r="Q89" s="107" t="n">
        <v>0</v>
      </c>
    </row>
    <row r="90" customFormat="false" ht="12.85" hidden="false" customHeight="false" outlineLevel="0" collapsed="false">
      <c r="A90" s="96" t="s">
        <v>122</v>
      </c>
      <c r="C90" s="105" t="s">
        <v>125</v>
      </c>
      <c r="D90" s="98" t="n">
        <v>42370</v>
      </c>
      <c r="E90" s="98" t="n">
        <v>43831</v>
      </c>
      <c r="F90" s="98" t="n">
        <v>43831</v>
      </c>
      <c r="G90" s="106" t="n">
        <v>3</v>
      </c>
      <c r="H90" s="106" t="s">
        <v>47</v>
      </c>
      <c r="I90" s="101" t="n">
        <f aca="false">+L90/K90</f>
        <v>0.700000000954373</v>
      </c>
      <c r="J90" s="101" t="n">
        <f aca="false">+M90/K90</f>
        <v>0.299999999045627</v>
      </c>
      <c r="K90" s="102" t="n">
        <f aca="false">+M90+N90+O90+P90</f>
        <v>94302711.3</v>
      </c>
      <c r="L90" s="103" t="n">
        <f aca="false">+N90+O90+P90+Q90</f>
        <v>66011898</v>
      </c>
      <c r="M90" s="107" t="n">
        <v>28290813.3</v>
      </c>
      <c r="N90" s="107" t="n">
        <f aca="false">28290813+10000000</f>
        <v>38290813</v>
      </c>
      <c r="O90" s="107" t="n">
        <f aca="false">66011898*0.35</f>
        <v>23104164.3</v>
      </c>
      <c r="P90" s="107" t="n">
        <f aca="false">66011898-N90-O90</f>
        <v>4616920.7</v>
      </c>
      <c r="Q90" s="107" t="n">
        <v>0</v>
      </c>
    </row>
    <row r="91" customFormat="false" ht="12.85" hidden="false" customHeight="false" outlineLevel="0" collapsed="false">
      <c r="A91" s="96" t="s">
        <v>122</v>
      </c>
      <c r="C91" s="105" t="s">
        <v>126</v>
      </c>
      <c r="D91" s="98" t="n">
        <v>42736</v>
      </c>
      <c r="E91" s="98" t="n">
        <v>43466</v>
      </c>
      <c r="F91" s="98" t="n">
        <v>43466</v>
      </c>
      <c r="G91" s="106" t="n">
        <v>4</v>
      </c>
      <c r="H91" s="100" t="s">
        <v>44</v>
      </c>
      <c r="I91" s="101" t="n">
        <f aca="false">+L91/K91</f>
        <v>0.649777567373101</v>
      </c>
      <c r="J91" s="101" t="n">
        <f aca="false">+M91/K91</f>
        <v>0.350222432626899</v>
      </c>
      <c r="K91" s="102" t="n">
        <f aca="false">+M91+N91+O91+P91</f>
        <v>26321594.91</v>
      </c>
      <c r="L91" s="103" t="n">
        <f aca="false">+N91+O91+P91+Q91</f>
        <v>17103181.91</v>
      </c>
      <c r="M91" s="107" t="n">
        <v>9218413</v>
      </c>
      <c r="N91" s="107" t="n">
        <f aca="false">+M91+6074902</f>
        <v>15293315</v>
      </c>
      <c r="O91" s="107" t="n">
        <v>1809866.91</v>
      </c>
      <c r="P91" s="107" t="n">
        <v>0</v>
      </c>
      <c r="Q91" s="107" t="n">
        <v>0</v>
      </c>
    </row>
    <row r="92" customFormat="false" ht="12.85" hidden="false" customHeight="false" outlineLevel="0" collapsed="false">
      <c r="A92" s="96" t="s">
        <v>122</v>
      </c>
      <c r="C92" s="105" t="s">
        <v>127</v>
      </c>
      <c r="D92" s="98" t="n">
        <v>43101</v>
      </c>
      <c r="E92" s="98" t="n">
        <v>43830</v>
      </c>
      <c r="F92" s="98" t="n">
        <v>43830</v>
      </c>
      <c r="G92" s="106" t="s">
        <v>76</v>
      </c>
      <c r="H92" s="106" t="s">
        <v>54</v>
      </c>
      <c r="I92" s="101" t="n">
        <f aca="false">+L92/K92</f>
        <v>0.818929960194507</v>
      </c>
      <c r="J92" s="101" t="n">
        <f aca="false">+M92/K92</f>
        <v>0.181070039805493</v>
      </c>
      <c r="K92" s="102" t="n">
        <f aca="false">+M92+N92+O92+P92</f>
        <v>130044450.95</v>
      </c>
      <c r="L92" s="103" t="n">
        <f aca="false">+N92+O92+P92+Q92</f>
        <v>106497297.04</v>
      </c>
      <c r="M92" s="107" t="n">
        <v>23547153.91</v>
      </c>
      <c r="N92" s="107" t="n">
        <v>45000000</v>
      </c>
      <c r="O92" s="107" t="n">
        <v>61497297.04</v>
      </c>
      <c r="P92" s="107" t="n">
        <v>0</v>
      </c>
      <c r="Q92" s="107" t="n">
        <v>0</v>
      </c>
    </row>
    <row r="93" customFormat="false" ht="12.85" hidden="false" customHeight="false" outlineLevel="0" collapsed="false">
      <c r="A93" s="96" t="s">
        <v>122</v>
      </c>
      <c r="C93" s="105" t="s">
        <v>128</v>
      </c>
      <c r="D93" s="98" t="n">
        <v>43009</v>
      </c>
      <c r="E93" s="98" t="n">
        <v>43466</v>
      </c>
      <c r="F93" s="98" t="n">
        <v>43466</v>
      </c>
      <c r="G93" s="106" t="n">
        <v>3</v>
      </c>
      <c r="H93" s="106" t="s">
        <v>44</v>
      </c>
      <c r="I93" s="101" t="n">
        <f aca="false">+L93/K93</f>
        <v>1</v>
      </c>
      <c r="J93" s="101" t="n">
        <f aca="false">+M93/K93</f>
        <v>0</v>
      </c>
      <c r="K93" s="102" t="n">
        <f aca="false">+M93+N93+O93+P93</f>
        <v>44301455</v>
      </c>
      <c r="L93" s="103" t="n">
        <f aca="false">+N93+O93+P93+Q93</f>
        <v>44301455</v>
      </c>
      <c r="M93" s="107" t="n">
        <v>0</v>
      </c>
      <c r="N93" s="107" t="n">
        <v>20900497.62</v>
      </c>
      <c r="O93" s="107" t="n">
        <v>23400957.38</v>
      </c>
      <c r="P93" s="107" t="n">
        <v>0</v>
      </c>
      <c r="Q93" s="107" t="n">
        <v>0</v>
      </c>
    </row>
    <row r="94" customFormat="false" ht="12.85" hidden="false" customHeight="false" outlineLevel="0" collapsed="false">
      <c r="A94" s="96" t="s">
        <v>122</v>
      </c>
      <c r="C94" s="105" t="s">
        <v>129</v>
      </c>
      <c r="D94" s="98" t="n">
        <v>42370</v>
      </c>
      <c r="E94" s="98" t="n">
        <v>43466</v>
      </c>
      <c r="F94" s="98" t="n">
        <v>43466</v>
      </c>
      <c r="G94" s="106" t="n">
        <v>3</v>
      </c>
      <c r="H94" s="106" t="s">
        <v>88</v>
      </c>
      <c r="I94" s="101" t="n">
        <f aca="false">+L94/K94</f>
        <v>1</v>
      </c>
      <c r="J94" s="101" t="n">
        <f aca="false">+M94/K94</f>
        <v>0</v>
      </c>
      <c r="K94" s="102" t="n">
        <f aca="false">+M94+N94+O94+P94</f>
        <v>8455402</v>
      </c>
      <c r="L94" s="103" t="n">
        <f aca="false">+N94+O94+P94+Q94</f>
        <v>8455402</v>
      </c>
      <c r="M94" s="107" t="n">
        <v>0</v>
      </c>
      <c r="N94" s="107" t="n">
        <v>5388133</v>
      </c>
      <c r="O94" s="107" t="n">
        <v>3067269</v>
      </c>
      <c r="P94" s="107" t="n">
        <v>0</v>
      </c>
      <c r="Q94" s="107" t="n">
        <v>0</v>
      </c>
    </row>
    <row r="95" customFormat="false" ht="12.85" hidden="false" customHeight="false" outlineLevel="0" collapsed="false">
      <c r="A95" s="96" t="s">
        <v>122</v>
      </c>
      <c r="C95" s="105" t="s">
        <v>130</v>
      </c>
      <c r="D95" s="98" t="n">
        <v>42309</v>
      </c>
      <c r="E95" s="98" t="n">
        <v>43617</v>
      </c>
      <c r="F95" s="98" t="n">
        <v>43617</v>
      </c>
      <c r="G95" s="106" t="n">
        <v>3</v>
      </c>
      <c r="H95" s="106" t="s">
        <v>47</v>
      </c>
      <c r="I95" s="101" t="n">
        <f aca="false">+L95/K95</f>
        <v>1</v>
      </c>
      <c r="J95" s="101" t="n">
        <f aca="false">+M95/K95</f>
        <v>0</v>
      </c>
      <c r="K95" s="102" t="n">
        <f aca="false">+M95+N95+O95+P95</f>
        <v>45729923.44</v>
      </c>
      <c r="L95" s="103" t="n">
        <f aca="false">+N95+O95+P95+Q95</f>
        <v>45729923.44</v>
      </c>
      <c r="M95" s="107" t="n">
        <v>0</v>
      </c>
      <c r="N95" s="107" t="n">
        <v>0</v>
      </c>
      <c r="O95" s="107" t="n">
        <f aca="false">45729923.44*0.25</f>
        <v>11432480.86</v>
      </c>
      <c r="P95" s="107" t="n">
        <f aca="false">45729923.44*0.75</f>
        <v>34297442.58</v>
      </c>
      <c r="Q95" s="107" t="n">
        <v>0</v>
      </c>
    </row>
    <row r="96" customFormat="false" ht="12.85" hidden="false" customHeight="false" outlineLevel="0" collapsed="false">
      <c r="A96" s="96" t="s">
        <v>122</v>
      </c>
      <c r="C96" s="105" t="s">
        <v>131</v>
      </c>
      <c r="D96" s="98" t="n">
        <v>42309</v>
      </c>
      <c r="E96" s="98" t="n">
        <v>43466</v>
      </c>
      <c r="F96" s="98" t="n">
        <v>43466</v>
      </c>
      <c r="G96" s="106" t="n">
        <v>3</v>
      </c>
      <c r="H96" s="106" t="s">
        <v>47</v>
      </c>
      <c r="I96" s="101" t="n">
        <f aca="false">+L96/K96</f>
        <v>0.944269114708566</v>
      </c>
      <c r="J96" s="101" t="n">
        <f aca="false">+M96/K96</f>
        <v>0.0557308852914344</v>
      </c>
      <c r="K96" s="102" t="n">
        <f aca="false">+M96+N96+O96+P96</f>
        <v>4331952</v>
      </c>
      <c r="L96" s="103" t="n">
        <f aca="false">+N96+O96+P96+Q96</f>
        <v>4090528.48</v>
      </c>
      <c r="M96" s="107" t="n">
        <v>241423.52</v>
      </c>
      <c r="N96" s="108" t="n">
        <v>1590528.48</v>
      </c>
      <c r="O96" s="107" t="n">
        <v>2500000</v>
      </c>
      <c r="P96" s="107" t="n">
        <v>0</v>
      </c>
      <c r="Q96" s="107" t="n">
        <v>0</v>
      </c>
    </row>
    <row r="97" customFormat="false" ht="12.85" hidden="false" customHeight="false" outlineLevel="0" collapsed="false">
      <c r="A97" s="96" t="s">
        <v>122</v>
      </c>
      <c r="C97" s="105" t="s">
        <v>132</v>
      </c>
      <c r="D97" s="98" t="n">
        <v>42005</v>
      </c>
      <c r="E97" s="98" t="n">
        <v>43466</v>
      </c>
      <c r="F97" s="98" t="n">
        <v>43466</v>
      </c>
      <c r="G97" s="106" t="n">
        <v>3</v>
      </c>
      <c r="H97" s="106" t="s">
        <v>54</v>
      </c>
      <c r="I97" s="101" t="n">
        <f aca="false">+L97/K97</f>
        <v>0.763337172736895</v>
      </c>
      <c r="J97" s="101" t="n">
        <f aca="false">+M97/K97</f>
        <v>0.236662827263105</v>
      </c>
      <c r="K97" s="102" t="n">
        <f aca="false">+M97+N97+O97+P97</f>
        <v>91134815</v>
      </c>
      <c r="L97" s="103" t="n">
        <f aca="false">+N97+O97+P97+Q97</f>
        <v>69566592.02</v>
      </c>
      <c r="M97" s="107" t="n">
        <v>21568222.98</v>
      </c>
      <c r="N97" s="107" t="n">
        <f aca="false">21568223+38907790.04</f>
        <v>60476013.04</v>
      </c>
      <c r="O97" s="107" t="n">
        <f aca="false">1084537.14+8006041.84</f>
        <v>9090578.98</v>
      </c>
      <c r="P97" s="107" t="n">
        <v>0</v>
      </c>
      <c r="Q97" s="107" t="n">
        <v>0</v>
      </c>
    </row>
    <row r="98" customFormat="false" ht="12.85" hidden="false" customHeight="false" outlineLevel="0" collapsed="false">
      <c r="A98" s="96" t="s">
        <v>122</v>
      </c>
      <c r="C98" s="105" t="s">
        <v>133</v>
      </c>
      <c r="D98" s="98" t="n">
        <v>43040</v>
      </c>
      <c r="E98" s="98" t="n">
        <v>43617</v>
      </c>
      <c r="F98" s="98" t="n">
        <v>43617</v>
      </c>
      <c r="G98" s="106" t="n">
        <v>3</v>
      </c>
      <c r="H98" s="106" t="s">
        <v>47</v>
      </c>
      <c r="I98" s="101" t="n">
        <f aca="false">+L98/K98</f>
        <v>0.795918367351953</v>
      </c>
      <c r="J98" s="101" t="n">
        <f aca="false">+M98/K98</f>
        <v>0.204081632648046</v>
      </c>
      <c r="K98" s="102" t="n">
        <f aca="false">+M98+N98+O98+P98</f>
        <v>122089161.61</v>
      </c>
      <c r="L98" s="103" t="n">
        <f aca="false">+N98+O98+P98+Q98</f>
        <v>97173006.18</v>
      </c>
      <c r="M98" s="107" t="n">
        <v>24916155.43</v>
      </c>
      <c r="N98" s="107" t="n">
        <v>48586503.09</v>
      </c>
      <c r="O98" s="107" t="n">
        <v>48586503.09</v>
      </c>
      <c r="P98" s="107" t="n">
        <v>0</v>
      </c>
      <c r="Q98" s="107" t="n">
        <v>0</v>
      </c>
    </row>
    <row r="99" customFormat="false" ht="12.85" hidden="false" customHeight="false" outlineLevel="0" collapsed="false">
      <c r="A99" s="96" t="s">
        <v>122</v>
      </c>
      <c r="C99" s="105" t="s">
        <v>134</v>
      </c>
      <c r="D99" s="98" t="n">
        <v>43466</v>
      </c>
      <c r="E99" s="98" t="n">
        <v>44196</v>
      </c>
      <c r="F99" s="98" t="n">
        <v>44560</v>
      </c>
      <c r="G99" s="106" t="n">
        <v>3</v>
      </c>
      <c r="H99" s="106" t="s">
        <v>54</v>
      </c>
      <c r="I99" s="101" t="n">
        <f aca="false">+L99/K99</f>
        <v>1</v>
      </c>
      <c r="J99" s="101" t="n">
        <f aca="false">+M99/K99</f>
        <v>0</v>
      </c>
      <c r="K99" s="102" t="n">
        <f aca="false">+M99+N99+O99+P99</f>
        <v>498149374.92</v>
      </c>
      <c r="L99" s="103" t="n">
        <f aca="false">+N99+O99+P99+Q99</f>
        <v>498149374.92</v>
      </c>
      <c r="M99" s="107" t="n">
        <v>0</v>
      </c>
      <c r="N99" s="107" t="n">
        <v>0</v>
      </c>
      <c r="O99" s="107" t="n">
        <f aca="false">498149374.92*0.75</f>
        <v>373612031.19</v>
      </c>
      <c r="P99" s="107" t="n">
        <f aca="false">498149374.92*0.25</f>
        <v>124537343.73</v>
      </c>
      <c r="Q99" s="107" t="n">
        <v>0</v>
      </c>
    </row>
    <row r="100" customFormat="false" ht="12.85" hidden="false" customHeight="false" outlineLevel="0" collapsed="false">
      <c r="A100" s="96" t="s">
        <v>122</v>
      </c>
      <c r="C100" s="105" t="s">
        <v>135</v>
      </c>
      <c r="D100" s="98" t="n">
        <v>43466</v>
      </c>
      <c r="E100" s="98" t="n">
        <v>44196</v>
      </c>
      <c r="F100" s="98" t="n">
        <v>44561</v>
      </c>
      <c r="G100" s="106" t="n">
        <v>3</v>
      </c>
      <c r="H100" s="106" t="s">
        <v>44</v>
      </c>
      <c r="I100" s="101" t="n">
        <f aca="false">+L100/K100</f>
        <v>1</v>
      </c>
      <c r="J100" s="101" t="n">
        <f aca="false">+M100/K100</f>
        <v>0</v>
      </c>
      <c r="K100" s="102" t="n">
        <f aca="false">+M100+N100+O100+P100</f>
        <v>302239603</v>
      </c>
      <c r="L100" s="103" t="n">
        <f aca="false">+N100+O100+P100+Q100</f>
        <v>302239603</v>
      </c>
      <c r="M100" s="107" t="n">
        <v>0</v>
      </c>
      <c r="N100" s="107" t="n">
        <v>0</v>
      </c>
      <c r="O100" s="107" t="n">
        <f aca="false">302239603*0.15</f>
        <v>45335940.45</v>
      </c>
      <c r="P100" s="107" t="n">
        <f aca="false">302239603*0.85</f>
        <v>256903662.55</v>
      </c>
      <c r="Q100" s="107" t="n">
        <v>0</v>
      </c>
    </row>
    <row r="101" customFormat="false" ht="12.85" hidden="false" customHeight="false" outlineLevel="0" collapsed="false">
      <c r="A101" s="96" t="s">
        <v>122</v>
      </c>
      <c r="C101" s="105" t="s">
        <v>136</v>
      </c>
      <c r="D101" s="98" t="n">
        <v>43617</v>
      </c>
      <c r="E101" s="98" t="n">
        <v>44012</v>
      </c>
      <c r="F101" s="98" t="n">
        <v>44196</v>
      </c>
      <c r="G101" s="106" t="n">
        <v>3</v>
      </c>
      <c r="H101" s="106" t="s">
        <v>47</v>
      </c>
      <c r="I101" s="101" t="n">
        <f aca="false">+L101/K101</f>
        <v>1</v>
      </c>
      <c r="J101" s="101" t="n">
        <f aca="false">+M101/K101</f>
        <v>0</v>
      </c>
      <c r="K101" s="102" t="n">
        <f aca="false">+M101+N101+O101+P101</f>
        <v>186206894</v>
      </c>
      <c r="L101" s="103" t="n">
        <f aca="false">+N101+O101+P101+Q101</f>
        <v>186206894</v>
      </c>
      <c r="M101" s="107" t="n">
        <v>0</v>
      </c>
      <c r="N101" s="107" t="n">
        <v>0</v>
      </c>
      <c r="O101" s="107" t="n">
        <f aca="false">186206894*0.15</f>
        <v>27931034.1</v>
      </c>
      <c r="P101" s="107" t="n">
        <f aca="false">186206894-O101</f>
        <v>158275859.9</v>
      </c>
      <c r="Q101" s="107" t="n">
        <v>0</v>
      </c>
    </row>
    <row r="102" customFormat="false" ht="12.85" hidden="false" customHeight="false" outlineLevel="0" collapsed="false">
      <c r="A102" s="83" t="s">
        <v>62</v>
      </c>
      <c r="B102" s="83"/>
      <c r="C102" s="83"/>
      <c r="D102" s="83"/>
      <c r="E102" s="83"/>
      <c r="F102" s="83"/>
      <c r="G102" s="83"/>
      <c r="H102" s="83"/>
      <c r="I102" s="83"/>
      <c r="J102" s="83"/>
      <c r="L102" s="38" t="n">
        <f aca="false">SUM(L88:L101)</f>
        <v>1499179856.62</v>
      </c>
      <c r="M102" s="38" t="n">
        <f aca="false">SUM(M88:M101)</f>
        <v>107782182.14</v>
      </c>
      <c r="N102" s="38" t="n">
        <f aca="false">SUM(N88:N101)</f>
        <v>244078359.7</v>
      </c>
      <c r="O102" s="38" t="n">
        <f aca="false">SUM(O88:O101)</f>
        <v>676470267.46</v>
      </c>
      <c r="P102" s="38" t="n">
        <f aca="false">SUM(P88:P101)</f>
        <v>578631229.46</v>
      </c>
      <c r="Q102" s="38" t="n">
        <f aca="false">SUM(Q88:Q101)</f>
        <v>0</v>
      </c>
    </row>
    <row r="103" customFormat="false" ht="12.85" hidden="false" customHeight="false" outlineLevel="0" collapsed="false">
      <c r="A103" s="109" t="s">
        <v>122</v>
      </c>
      <c r="C103" s="110" t="s">
        <v>137</v>
      </c>
      <c r="D103" s="111" t="n">
        <v>43466</v>
      </c>
      <c r="E103" s="111" t="n">
        <v>43861</v>
      </c>
      <c r="F103" s="111" t="n">
        <v>44227</v>
      </c>
      <c r="G103" s="112" t="n">
        <v>3</v>
      </c>
      <c r="H103" s="113" t="s">
        <v>44</v>
      </c>
      <c r="I103" s="114" t="n">
        <v>0</v>
      </c>
      <c r="J103" s="114" t="n">
        <v>0</v>
      </c>
      <c r="K103" s="115" t="n">
        <f aca="false">+N103</f>
        <v>0</v>
      </c>
      <c r="L103" s="116" t="n">
        <f aca="false">+O103</f>
        <v>37250000</v>
      </c>
      <c r="M103" s="117" t="n">
        <v>0</v>
      </c>
      <c r="N103" s="116" t="n">
        <v>0</v>
      </c>
      <c r="O103" s="116" t="n">
        <v>37250000</v>
      </c>
      <c r="P103" s="116" t="n">
        <v>0</v>
      </c>
      <c r="Q103" s="116" t="n">
        <v>0</v>
      </c>
    </row>
    <row r="104" customFormat="false" ht="12.85" hidden="false" customHeight="false" outlineLevel="0" collapsed="false">
      <c r="A104" s="109" t="s">
        <v>122</v>
      </c>
      <c r="C104" s="118" t="s">
        <v>138</v>
      </c>
      <c r="D104" s="119" t="n">
        <v>43466</v>
      </c>
      <c r="E104" s="119" t="n">
        <v>43829</v>
      </c>
      <c r="F104" s="119" t="n">
        <v>43829</v>
      </c>
      <c r="G104" s="120" t="n">
        <v>2</v>
      </c>
      <c r="H104" s="113" t="s">
        <v>44</v>
      </c>
      <c r="I104" s="121" t="n">
        <v>0</v>
      </c>
      <c r="J104" s="121" t="n">
        <v>0</v>
      </c>
      <c r="K104" s="122" t="n">
        <f aca="false">18000000*0.45</f>
        <v>8100000</v>
      </c>
      <c r="L104" s="123" t="n">
        <f aca="false">18000000*0.45</f>
        <v>8100000</v>
      </c>
      <c r="M104" s="123" t="n">
        <v>0</v>
      </c>
      <c r="N104" s="123" t="n">
        <v>0</v>
      </c>
      <c r="O104" s="123" t="n">
        <v>8100000</v>
      </c>
      <c r="P104" s="123" t="n">
        <v>0</v>
      </c>
      <c r="Q104" s="123" t="n">
        <v>0</v>
      </c>
    </row>
    <row r="105" customFormat="false" ht="12.85" hidden="false" customHeight="false" outlineLevel="0" collapsed="false">
      <c r="A105" s="109" t="s">
        <v>122</v>
      </c>
      <c r="C105" s="118" t="s">
        <v>139</v>
      </c>
      <c r="D105" s="119" t="n">
        <v>43466</v>
      </c>
      <c r="E105" s="119" t="n">
        <v>43829</v>
      </c>
      <c r="F105" s="119" t="n">
        <v>43829</v>
      </c>
      <c r="G105" s="120" t="n">
        <v>2</v>
      </c>
      <c r="H105" s="113" t="s">
        <v>44</v>
      </c>
      <c r="I105" s="121" t="n">
        <v>0</v>
      </c>
      <c r="J105" s="121" t="n">
        <v>0</v>
      </c>
      <c r="K105" s="122" t="n">
        <f aca="false">30000000*0.45</f>
        <v>13500000</v>
      </c>
      <c r="L105" s="123" t="n">
        <f aca="false">30000000*0.45</f>
        <v>13500000</v>
      </c>
      <c r="M105" s="123" t="n">
        <v>0</v>
      </c>
      <c r="N105" s="123" t="n">
        <v>0</v>
      </c>
      <c r="O105" s="123" t="n">
        <v>13500000</v>
      </c>
      <c r="P105" s="123" t="n">
        <v>0</v>
      </c>
      <c r="Q105" s="123" t="n">
        <v>0</v>
      </c>
    </row>
    <row r="106" customFormat="false" ht="12.85" hidden="false" customHeight="false" outlineLevel="0" collapsed="false">
      <c r="A106" s="109" t="s">
        <v>122</v>
      </c>
      <c r="C106" s="118" t="s">
        <v>140</v>
      </c>
      <c r="D106" s="119" t="n">
        <v>43466</v>
      </c>
      <c r="E106" s="119" t="n">
        <v>43829</v>
      </c>
      <c r="F106" s="119" t="n">
        <v>43829</v>
      </c>
      <c r="G106" s="120" t="n">
        <v>2</v>
      </c>
      <c r="H106" s="120" t="s">
        <v>44</v>
      </c>
      <c r="I106" s="121" t="n">
        <v>0</v>
      </c>
      <c r="J106" s="121" t="n">
        <v>0</v>
      </c>
      <c r="K106" s="122" t="n">
        <f aca="false">5632000*0.44</f>
        <v>2478080</v>
      </c>
      <c r="L106" s="123" t="n">
        <f aca="false">5632000*0.44</f>
        <v>2478080</v>
      </c>
      <c r="M106" s="123" t="n">
        <v>0</v>
      </c>
      <c r="N106" s="123" t="n">
        <v>0</v>
      </c>
      <c r="O106" s="123" t="n">
        <v>2478080</v>
      </c>
      <c r="P106" s="123" t="n">
        <v>0</v>
      </c>
      <c r="Q106" s="123" t="n">
        <v>0</v>
      </c>
    </row>
    <row r="107" customFormat="false" ht="12.85" hidden="false" customHeight="false" outlineLevel="0" collapsed="false">
      <c r="A107" s="109" t="s">
        <v>122</v>
      </c>
      <c r="C107" s="118" t="s">
        <v>141</v>
      </c>
      <c r="D107" s="119" t="n">
        <v>43466</v>
      </c>
      <c r="E107" s="119" t="n">
        <v>43829</v>
      </c>
      <c r="F107" s="119" t="n">
        <v>43829</v>
      </c>
      <c r="G107" s="120" t="n">
        <v>2</v>
      </c>
      <c r="H107" s="120" t="s">
        <v>44</v>
      </c>
      <c r="I107" s="121" t="n">
        <v>0</v>
      </c>
      <c r="J107" s="121" t="n">
        <v>0</v>
      </c>
      <c r="K107" s="122" t="n">
        <f aca="false">7000000*0.44</f>
        <v>3080000</v>
      </c>
      <c r="L107" s="123" t="n">
        <f aca="false">7000000*0.44</f>
        <v>3080000</v>
      </c>
      <c r="M107" s="123" t="n">
        <v>0</v>
      </c>
      <c r="N107" s="123" t="n">
        <v>0</v>
      </c>
      <c r="O107" s="123" t="n">
        <v>3080000</v>
      </c>
      <c r="P107" s="123" t="n">
        <v>0</v>
      </c>
      <c r="Q107" s="123" t="n">
        <v>0</v>
      </c>
    </row>
    <row r="108" customFormat="false" ht="12.85" hidden="false" customHeight="false" outlineLevel="0" collapsed="false">
      <c r="A108" s="109" t="s">
        <v>122</v>
      </c>
      <c r="C108" s="118" t="s">
        <v>142</v>
      </c>
      <c r="D108" s="119" t="n">
        <v>43466</v>
      </c>
      <c r="E108" s="119" t="n">
        <v>43829</v>
      </c>
      <c r="F108" s="119" t="n">
        <v>43829</v>
      </c>
      <c r="G108" s="120" t="n">
        <v>2</v>
      </c>
      <c r="H108" s="120" t="s">
        <v>88</v>
      </c>
      <c r="I108" s="121" t="n">
        <v>0</v>
      </c>
      <c r="J108" s="121" t="n">
        <v>0</v>
      </c>
      <c r="K108" s="122" t="n">
        <f aca="false">4480000*0.44</f>
        <v>1971200</v>
      </c>
      <c r="L108" s="123" t="n">
        <f aca="false">4480000*0.44</f>
        <v>1971200</v>
      </c>
      <c r="M108" s="123" t="n">
        <v>0</v>
      </c>
      <c r="N108" s="123" t="n">
        <v>0</v>
      </c>
      <c r="O108" s="123" t="n">
        <v>1971200</v>
      </c>
      <c r="P108" s="123" t="n">
        <v>0</v>
      </c>
      <c r="Q108" s="123" t="n">
        <v>0</v>
      </c>
    </row>
    <row r="109" customFormat="false" ht="12.85" hidden="false" customHeight="false" outlineLevel="0" collapsed="false">
      <c r="A109" s="124" t="s">
        <v>122</v>
      </c>
      <c r="C109" s="125" t="s">
        <v>143</v>
      </c>
      <c r="D109" s="126" t="n">
        <v>43466</v>
      </c>
      <c r="E109" s="126" t="n">
        <v>43829</v>
      </c>
      <c r="F109" s="126" t="n">
        <v>43829</v>
      </c>
      <c r="G109" s="127" t="n">
        <v>3</v>
      </c>
      <c r="H109" s="127" t="s">
        <v>47</v>
      </c>
      <c r="I109" s="128" t="n">
        <v>0</v>
      </c>
      <c r="J109" s="128" t="n">
        <v>0</v>
      </c>
      <c r="K109" s="129" t="n">
        <f aca="false">+N109</f>
        <v>0</v>
      </c>
      <c r="L109" s="130" t="n">
        <f aca="false">+O109</f>
        <v>13532000</v>
      </c>
      <c r="M109" s="130" t="n">
        <v>0</v>
      </c>
      <c r="N109" s="130" t="n">
        <v>0</v>
      </c>
      <c r="O109" s="131" t="n">
        <f aca="false">12672000+860000</f>
        <v>13532000</v>
      </c>
      <c r="P109" s="130" t="n">
        <v>0</v>
      </c>
      <c r="Q109" s="130" t="n">
        <v>0</v>
      </c>
    </row>
    <row r="110" customFormat="false" ht="12.85" hidden="false" customHeight="false" outlineLevel="0" collapsed="false">
      <c r="A110" s="109" t="s">
        <v>122</v>
      </c>
      <c r="C110" s="118" t="s">
        <v>144</v>
      </c>
      <c r="D110" s="119" t="n">
        <v>43466</v>
      </c>
      <c r="E110" s="119" t="n">
        <v>43829</v>
      </c>
      <c r="F110" s="119" t="n">
        <v>43829</v>
      </c>
      <c r="G110" s="120" t="n">
        <v>2</v>
      </c>
      <c r="H110" s="120" t="s">
        <v>54</v>
      </c>
      <c r="I110" s="121" t="n">
        <v>0</v>
      </c>
      <c r="J110" s="121" t="n">
        <v>0</v>
      </c>
      <c r="K110" s="108" t="n">
        <f aca="false">2500000*0.44</f>
        <v>1100000</v>
      </c>
      <c r="L110" s="108" t="n">
        <f aca="false">2500000*0.44</f>
        <v>1100000</v>
      </c>
      <c r="M110" s="123" t="n">
        <v>0</v>
      </c>
      <c r="N110" s="132" t="n">
        <v>0</v>
      </c>
      <c r="O110" s="133" t="n">
        <v>1100000</v>
      </c>
      <c r="P110" s="134" t="n">
        <v>0</v>
      </c>
      <c r="Q110" s="123" t="n">
        <v>0</v>
      </c>
    </row>
    <row r="111" customFormat="false" ht="12.85" hidden="false" customHeight="false" outlineLevel="0" collapsed="false">
      <c r="A111" s="109" t="s">
        <v>122</v>
      </c>
      <c r="C111" s="118" t="s">
        <v>145</v>
      </c>
      <c r="D111" s="119" t="n">
        <v>43466</v>
      </c>
      <c r="E111" s="119" t="n">
        <v>43829</v>
      </c>
      <c r="F111" s="119" t="n">
        <v>43829</v>
      </c>
      <c r="G111" s="120" t="n">
        <v>2</v>
      </c>
      <c r="H111" s="120" t="s">
        <v>47</v>
      </c>
      <c r="I111" s="121" t="n">
        <v>0</v>
      </c>
      <c r="J111" s="121" t="n">
        <v>0</v>
      </c>
      <c r="K111" s="122" t="n">
        <f aca="false">4500000*0.44</f>
        <v>1980000</v>
      </c>
      <c r="L111" s="123" t="n">
        <f aca="false">4500000*0.44</f>
        <v>1980000</v>
      </c>
      <c r="M111" s="123" t="n">
        <v>0</v>
      </c>
      <c r="N111" s="123" t="n">
        <v>0</v>
      </c>
      <c r="O111" s="135" t="n">
        <v>1980000</v>
      </c>
      <c r="P111" s="123" t="n">
        <v>0</v>
      </c>
      <c r="Q111" s="123" t="n">
        <v>0</v>
      </c>
    </row>
    <row r="112" customFormat="false" ht="12.85" hidden="false" customHeight="false" outlineLevel="0" collapsed="false">
      <c r="A112" s="109" t="s">
        <v>122</v>
      </c>
      <c r="C112" s="118" t="s">
        <v>146</v>
      </c>
      <c r="D112" s="119" t="n">
        <v>43466</v>
      </c>
      <c r="E112" s="119" t="n">
        <v>43829</v>
      </c>
      <c r="F112" s="119" t="n">
        <v>43829</v>
      </c>
      <c r="G112" s="120" t="n">
        <v>2</v>
      </c>
      <c r="H112" s="120" t="s">
        <v>47</v>
      </c>
      <c r="I112" s="121" t="n">
        <v>0</v>
      </c>
      <c r="J112" s="121" t="n">
        <v>0</v>
      </c>
      <c r="K112" s="122" t="n">
        <f aca="false">(48000000*0.44)-1280</f>
        <v>21118720</v>
      </c>
      <c r="L112" s="123" t="n">
        <f aca="false">(48000000*0.44)-1280</f>
        <v>21118720</v>
      </c>
      <c r="M112" s="123" t="n">
        <v>0</v>
      </c>
      <c r="N112" s="123" t="n">
        <v>0</v>
      </c>
      <c r="O112" s="123" t="n">
        <v>21118720</v>
      </c>
      <c r="P112" s="123" t="n">
        <v>0</v>
      </c>
      <c r="Q112" s="123" t="n">
        <v>0</v>
      </c>
    </row>
    <row r="113" customFormat="false" ht="12.85" hidden="false" customHeight="false" outlineLevel="0" collapsed="false">
      <c r="A113" s="83" t="s">
        <v>62</v>
      </c>
      <c r="B113" s="83"/>
      <c r="C113" s="83"/>
      <c r="D113" s="83"/>
      <c r="E113" s="83"/>
      <c r="F113" s="83"/>
      <c r="G113" s="83"/>
      <c r="H113" s="83"/>
      <c r="I113" s="83"/>
      <c r="J113" s="83"/>
      <c r="L113" s="38" t="n">
        <f aca="false">SUM(L103:L112)</f>
        <v>104110000</v>
      </c>
      <c r="M113" s="38" t="n">
        <f aca="false">SUM(M103:M112)</f>
        <v>0</v>
      </c>
      <c r="N113" s="38" t="n">
        <f aca="false">SUM(N103:N112)</f>
        <v>0</v>
      </c>
      <c r="O113" s="136" t="n">
        <f aca="false">SUM(O103:O112)</f>
        <v>104110000</v>
      </c>
      <c r="P113" s="38" t="n">
        <f aca="false">SUM(P103:P112)</f>
        <v>0</v>
      </c>
      <c r="Q113" s="38" t="n">
        <f aca="false">SUM(Q103:Q112)</f>
        <v>0</v>
      </c>
    </row>
    <row r="114" customFormat="false" ht="12.85" hidden="false" customHeight="false" outlineLevel="0" collapsed="false">
      <c r="A114" s="137" t="s">
        <v>147</v>
      </c>
      <c r="C114" s="137" t="s">
        <v>148</v>
      </c>
      <c r="D114" s="138" t="n">
        <v>43101</v>
      </c>
      <c r="E114" s="138" t="n">
        <v>43830</v>
      </c>
      <c r="F114" s="138" t="s">
        <v>76</v>
      </c>
      <c r="G114" s="139" t="s">
        <v>76</v>
      </c>
      <c r="H114" s="139" t="s">
        <v>54</v>
      </c>
      <c r="I114" s="140" t="n">
        <f aca="false">+M114/L114</f>
        <v>0.0905257699680474</v>
      </c>
      <c r="J114" s="140" t="n">
        <f aca="false">+N114/L114</f>
        <v>0.531877328376193</v>
      </c>
      <c r="K114" s="141" t="n">
        <f aca="false">+M114+N114</f>
        <v>53182905.77</v>
      </c>
      <c r="L114" s="141" t="n">
        <f aca="false">+N114+O114</f>
        <v>85447688.02</v>
      </c>
      <c r="M114" s="141" t="n">
        <v>7735217.75</v>
      </c>
      <c r="N114" s="141" t="n">
        <v>45447688.02</v>
      </c>
      <c r="O114" s="142" t="n">
        <v>40000000</v>
      </c>
      <c r="P114" s="141" t="n">
        <v>0</v>
      </c>
      <c r="Q114" s="141" t="n">
        <v>0</v>
      </c>
    </row>
    <row r="115" customFormat="false" ht="12.85" hidden="false" customHeight="false" outlineLevel="0" collapsed="false">
      <c r="A115" s="137" t="s">
        <v>147</v>
      </c>
      <c r="C115" s="137" t="s">
        <v>149</v>
      </c>
      <c r="D115" s="138" t="n">
        <v>43101</v>
      </c>
      <c r="E115" s="138" t="n">
        <v>43830</v>
      </c>
      <c r="F115" s="138" t="s">
        <v>76</v>
      </c>
      <c r="G115" s="139" t="n">
        <v>2</v>
      </c>
      <c r="H115" s="139" t="s">
        <v>47</v>
      </c>
      <c r="I115" s="140" t="n">
        <f aca="false">+M115/L115</f>
        <v>0.143531387857143</v>
      </c>
      <c r="J115" s="140" t="n">
        <f aca="false">+N115/L115</f>
        <v>0.476190476190476</v>
      </c>
      <c r="K115" s="141" t="n">
        <f aca="false">+M115+N115</f>
        <v>26028318.29</v>
      </c>
      <c r="L115" s="141" t="n">
        <f aca="false">+N115+O115</f>
        <v>42000000</v>
      </c>
      <c r="M115" s="141" t="n">
        <v>6028318.29</v>
      </c>
      <c r="N115" s="141" t="n">
        <v>20000000</v>
      </c>
      <c r="O115" s="141" t="n">
        <v>22000000</v>
      </c>
      <c r="P115" s="141" t="n">
        <v>0</v>
      </c>
      <c r="Q115" s="141" t="n">
        <v>0</v>
      </c>
    </row>
    <row r="116" customFormat="false" ht="12.85" hidden="false" customHeight="false" outlineLevel="0" collapsed="false">
      <c r="A116" s="137" t="s">
        <v>147</v>
      </c>
      <c r="C116" s="137" t="s">
        <v>149</v>
      </c>
      <c r="D116" s="138" t="n">
        <v>43101</v>
      </c>
      <c r="E116" s="138" t="n">
        <v>43830</v>
      </c>
      <c r="F116" s="138" t="s">
        <v>76</v>
      </c>
      <c r="G116" s="139" t="n">
        <v>2</v>
      </c>
      <c r="H116" s="139" t="s">
        <v>44</v>
      </c>
      <c r="I116" s="140" t="n">
        <f aca="false">+M116/L116</f>
        <v>0.0277715928571429</v>
      </c>
      <c r="J116" s="140" t="n">
        <f aca="false">+N116/L116</f>
        <v>0.476190476190476</v>
      </c>
      <c r="K116" s="141" t="n">
        <f aca="false">+M116+N116</f>
        <v>21166406.9</v>
      </c>
      <c r="L116" s="141" t="n">
        <f aca="false">+N116+O116</f>
        <v>42000000</v>
      </c>
      <c r="M116" s="141" t="n">
        <v>1166406.9</v>
      </c>
      <c r="N116" s="141" t="n">
        <v>20000000</v>
      </c>
      <c r="O116" s="141" t="n">
        <v>22000000</v>
      </c>
      <c r="P116" s="141" t="n">
        <v>0</v>
      </c>
      <c r="Q116" s="141" t="n">
        <v>0</v>
      </c>
    </row>
    <row r="117" customFormat="false" ht="12.85" hidden="false" customHeight="false" outlineLevel="0" collapsed="false">
      <c r="A117" s="137" t="s">
        <v>147</v>
      </c>
      <c r="C117" s="137" t="s">
        <v>150</v>
      </c>
      <c r="D117" s="138" t="n">
        <v>43101</v>
      </c>
      <c r="E117" s="138" t="n">
        <v>43830</v>
      </c>
      <c r="F117" s="138" t="s">
        <v>76</v>
      </c>
      <c r="G117" s="139" t="n">
        <v>2</v>
      </c>
      <c r="H117" s="139" t="s">
        <v>54</v>
      </c>
      <c r="I117" s="140" t="n">
        <f aca="false">+M117/L117</f>
        <v>0</v>
      </c>
      <c r="J117" s="140" t="n">
        <f aca="false">+N117/L117</f>
        <v>0.5</v>
      </c>
      <c r="K117" s="141" t="n">
        <f aca="false">+M117+N117</f>
        <v>1000000</v>
      </c>
      <c r="L117" s="141" t="n">
        <f aca="false">+N117+O117</f>
        <v>2000000</v>
      </c>
      <c r="M117" s="141" t="n">
        <v>0</v>
      </c>
      <c r="N117" s="141" t="n">
        <v>1000000</v>
      </c>
      <c r="O117" s="141" t="n">
        <v>1000000</v>
      </c>
      <c r="P117" s="141" t="n">
        <v>0</v>
      </c>
      <c r="Q117" s="141" t="n">
        <v>0</v>
      </c>
    </row>
    <row r="118" customFormat="false" ht="12.85" hidden="false" customHeight="false" outlineLevel="0" collapsed="false">
      <c r="A118" s="137" t="s">
        <v>147</v>
      </c>
      <c r="C118" s="137" t="s">
        <v>151</v>
      </c>
      <c r="D118" s="138" t="n">
        <v>43101</v>
      </c>
      <c r="E118" s="138" t="n">
        <v>43830</v>
      </c>
      <c r="F118" s="138" t="s">
        <v>76</v>
      </c>
      <c r="G118" s="139" t="n">
        <v>2</v>
      </c>
      <c r="H118" s="139" t="s">
        <v>47</v>
      </c>
      <c r="I118" s="140" t="n">
        <f aca="false">+M118/L118</f>
        <v>0.122764612358604</v>
      </c>
      <c r="J118" s="140" t="n">
        <f aca="false">+N118/L118</f>
        <v>0.489615440120827</v>
      </c>
      <c r="K118" s="141" t="n">
        <f aca="false">+M118+N118</f>
        <v>5002947.23</v>
      </c>
      <c r="L118" s="141" t="n">
        <f aca="false">+N118+O118</f>
        <v>8169677</v>
      </c>
      <c r="M118" s="141" t="n">
        <v>1002947.23</v>
      </c>
      <c r="N118" s="141" t="n">
        <v>4000000</v>
      </c>
      <c r="O118" s="141" t="n">
        <v>4169677</v>
      </c>
      <c r="P118" s="141" t="n">
        <v>0</v>
      </c>
      <c r="Q118" s="141" t="n">
        <v>0</v>
      </c>
    </row>
    <row r="119" customFormat="false" ht="12.85" hidden="false" customHeight="false" outlineLevel="0" collapsed="false">
      <c r="A119" s="137" t="s">
        <v>147</v>
      </c>
      <c r="C119" s="137" t="s">
        <v>152</v>
      </c>
      <c r="D119" s="138" t="n">
        <v>43101</v>
      </c>
      <c r="E119" s="138" t="n">
        <v>43830</v>
      </c>
      <c r="F119" s="138" t="s">
        <v>76</v>
      </c>
      <c r="G119" s="139" t="n">
        <v>2</v>
      </c>
      <c r="H119" s="139" t="s">
        <v>44</v>
      </c>
      <c r="I119" s="140" t="n">
        <f aca="false">+M119/L119</f>
        <v>0</v>
      </c>
      <c r="J119" s="140" t="n">
        <f aca="false">+N119/L119</f>
        <v>0.4</v>
      </c>
      <c r="K119" s="141" t="n">
        <f aca="false">+M119+N119</f>
        <v>1000000</v>
      </c>
      <c r="L119" s="141" t="n">
        <f aca="false">+N119+O119</f>
        <v>2500000</v>
      </c>
      <c r="M119" s="141" t="n">
        <v>0</v>
      </c>
      <c r="N119" s="141" t="n">
        <v>1000000</v>
      </c>
      <c r="O119" s="141" t="n">
        <v>1500000</v>
      </c>
      <c r="P119" s="141" t="n">
        <v>0</v>
      </c>
      <c r="Q119" s="141" t="n">
        <v>0</v>
      </c>
    </row>
    <row r="120" customFormat="false" ht="12.85" hidden="false" customHeight="false" outlineLevel="0" collapsed="false">
      <c r="A120" s="137" t="s">
        <v>147</v>
      </c>
      <c r="C120" s="137" t="s">
        <v>152</v>
      </c>
      <c r="D120" s="138" t="n">
        <v>43101</v>
      </c>
      <c r="E120" s="138" t="n">
        <v>43830</v>
      </c>
      <c r="F120" s="138" t="s">
        <v>76</v>
      </c>
      <c r="G120" s="139" t="n">
        <v>2</v>
      </c>
      <c r="H120" s="139" t="s">
        <v>47</v>
      </c>
      <c r="I120" s="140" t="n">
        <f aca="false">+M120/L120</f>
        <v>0</v>
      </c>
      <c r="J120" s="140" t="n">
        <f aca="false">+N120/L120</f>
        <v>0.4</v>
      </c>
      <c r="K120" s="141" t="n">
        <f aca="false">+M120+N120</f>
        <v>1000000</v>
      </c>
      <c r="L120" s="141" t="n">
        <f aca="false">+N120+O120</f>
        <v>2500000</v>
      </c>
      <c r="M120" s="141" t="n">
        <v>0</v>
      </c>
      <c r="N120" s="141" t="n">
        <v>1000000</v>
      </c>
      <c r="O120" s="141" t="n">
        <v>1500000</v>
      </c>
      <c r="P120" s="141" t="n">
        <v>0</v>
      </c>
      <c r="Q120" s="141" t="n">
        <v>0</v>
      </c>
    </row>
    <row r="121" customFormat="false" ht="12.85" hidden="false" customHeight="false" outlineLevel="0" collapsed="false">
      <c r="A121" s="83" t="s">
        <v>62</v>
      </c>
      <c r="B121" s="83"/>
      <c r="C121" s="83"/>
      <c r="D121" s="83"/>
      <c r="E121" s="83"/>
      <c r="F121" s="83"/>
      <c r="G121" s="83"/>
      <c r="H121" s="83"/>
      <c r="I121" s="83"/>
      <c r="J121" s="83"/>
      <c r="L121" s="38" t="n">
        <f aca="false">SUM(L114:L120)</f>
        <v>184617365.02</v>
      </c>
      <c r="M121" s="38" t="n">
        <f aca="false">SUM(M114:M120)</f>
        <v>15932890.17</v>
      </c>
      <c r="N121" s="38" t="n">
        <f aca="false">SUM(N114:N120)</f>
        <v>92447688.02</v>
      </c>
      <c r="O121" s="38" t="n">
        <f aca="false">SUM(O114:O120)</f>
        <v>92169677</v>
      </c>
      <c r="P121" s="38" t="n">
        <f aca="false">SUM(P114:P120)</f>
        <v>0</v>
      </c>
      <c r="Q121" s="38" t="n">
        <f aca="false">SUM(Q114:Q120)</f>
        <v>0</v>
      </c>
    </row>
    <row r="122" customFormat="false" ht="12.85" hidden="false" customHeight="false" outlineLevel="0" collapsed="false">
      <c r="A122" s="143" t="s">
        <v>153</v>
      </c>
      <c r="C122" s="144" t="s">
        <v>154</v>
      </c>
      <c r="D122" s="145" t="n">
        <v>43101</v>
      </c>
      <c r="E122" s="145" t="n">
        <v>43830</v>
      </c>
      <c r="F122" s="145" t="n">
        <v>43830</v>
      </c>
      <c r="G122" s="146" t="n">
        <v>2</v>
      </c>
      <c r="H122" s="146" t="s">
        <v>54</v>
      </c>
      <c r="I122" s="147" t="n">
        <f aca="false">+L122/K122</f>
        <v>1.81595293116125</v>
      </c>
      <c r="J122" s="147" t="n">
        <f aca="false">+M122/K122</f>
        <v>0.284624602875871</v>
      </c>
      <c r="K122" s="148" t="n">
        <f aca="false">+M122+N122</f>
        <v>181722771.74</v>
      </c>
      <c r="L122" s="148" t="n">
        <f aca="false">+N122+O122</f>
        <v>330000000</v>
      </c>
      <c r="M122" s="148" t="n">
        <v>51722771.74</v>
      </c>
      <c r="N122" s="148" t="n">
        <v>130000000</v>
      </c>
      <c r="O122" s="148" t="n">
        <v>200000000</v>
      </c>
      <c r="P122" s="148" t="n">
        <v>0</v>
      </c>
      <c r="Q122" s="148" t="n">
        <v>0</v>
      </c>
    </row>
    <row r="123" customFormat="false" ht="12.85" hidden="false" customHeight="false" outlineLevel="0" collapsed="false">
      <c r="A123" s="149" t="s">
        <v>155</v>
      </c>
      <c r="C123" s="144" t="s">
        <v>156</v>
      </c>
      <c r="D123" s="145" t="n">
        <v>43182</v>
      </c>
      <c r="E123" s="145" t="n">
        <v>43546</v>
      </c>
      <c r="F123" s="145" t="n">
        <v>43891</v>
      </c>
      <c r="G123" s="146" t="n">
        <v>3</v>
      </c>
      <c r="H123" s="146" t="s">
        <v>44</v>
      </c>
      <c r="I123" s="147" t="n">
        <v>0</v>
      </c>
      <c r="J123" s="147" t="n">
        <v>0.3</v>
      </c>
      <c r="K123" s="148" t="n">
        <f aca="false">38262923*1.15</f>
        <v>44002361.45</v>
      </c>
      <c r="L123" s="148" t="n">
        <f aca="false">38262923*1.15</f>
        <v>44002361.45</v>
      </c>
      <c r="M123" s="148" t="n">
        <f aca="false">2204967.41</f>
        <v>2204967.41</v>
      </c>
      <c r="N123" s="148" t="n">
        <f aca="false">+L123-O123</f>
        <v>21602361.45</v>
      </c>
      <c r="O123" s="148" t="n">
        <v>22400000</v>
      </c>
      <c r="P123" s="148" t="n">
        <v>0</v>
      </c>
      <c r="Q123" s="148" t="n">
        <v>0</v>
      </c>
    </row>
    <row r="124" customFormat="false" ht="12.85" hidden="false" customHeight="false" outlineLevel="0" collapsed="false">
      <c r="A124" s="143" t="s">
        <v>157</v>
      </c>
      <c r="C124" s="144" t="s">
        <v>158</v>
      </c>
      <c r="D124" s="145" t="n">
        <v>42174</v>
      </c>
      <c r="E124" s="145" t="n">
        <v>43373</v>
      </c>
      <c r="F124" s="145" t="n">
        <v>43709</v>
      </c>
      <c r="G124" s="146" t="n">
        <v>1</v>
      </c>
      <c r="H124" s="146" t="s">
        <v>88</v>
      </c>
      <c r="I124" s="147" t="n">
        <f aca="false">+L124/K124</f>
        <v>1</v>
      </c>
      <c r="J124" s="147" t="n">
        <f aca="false">+M124/K124</f>
        <v>0.456047964459473</v>
      </c>
      <c r="K124" s="148" t="n">
        <v>11985416</v>
      </c>
      <c r="L124" s="148" t="n">
        <v>11985416</v>
      </c>
      <c r="M124" s="148" t="n">
        <f aca="false">1412374.67+3541802.3+511747.6</f>
        <v>5465924.57</v>
      </c>
      <c r="N124" s="148" t="n">
        <v>8374111.83</v>
      </c>
      <c r="O124" s="148" t="n">
        <v>3611304.17</v>
      </c>
      <c r="P124" s="148" t="n">
        <v>0</v>
      </c>
      <c r="Q124" s="148" t="n">
        <v>0</v>
      </c>
    </row>
    <row r="125" customFormat="false" ht="12.85" hidden="false" customHeight="false" outlineLevel="0" collapsed="false">
      <c r="A125" s="150" t="s">
        <v>159</v>
      </c>
      <c r="C125" s="144" t="s">
        <v>160</v>
      </c>
      <c r="D125" s="145" t="n">
        <v>43101</v>
      </c>
      <c r="E125" s="145" t="n">
        <v>43830</v>
      </c>
      <c r="F125" s="145" t="n">
        <v>43830</v>
      </c>
      <c r="G125" s="151" t="s">
        <v>76</v>
      </c>
      <c r="H125" s="146" t="s">
        <v>54</v>
      </c>
      <c r="I125" s="147" t="n">
        <v>0</v>
      </c>
      <c r="J125" s="147" t="n">
        <v>0</v>
      </c>
      <c r="K125" s="148" t="n">
        <v>3000000</v>
      </c>
      <c r="L125" s="148" t="n">
        <v>3000000</v>
      </c>
      <c r="M125" s="152" t="n">
        <v>0</v>
      </c>
      <c r="N125" s="148" t="n">
        <v>0</v>
      </c>
      <c r="O125" s="148" t="n">
        <v>3000000</v>
      </c>
      <c r="P125" s="148" t="n">
        <v>0</v>
      </c>
      <c r="Q125" s="148" t="n">
        <v>0</v>
      </c>
    </row>
    <row r="126" customFormat="false" ht="12.85" hidden="false" customHeight="false" outlineLevel="0" collapsed="false">
      <c r="A126" s="95" t="s">
        <v>120</v>
      </c>
      <c r="C126" s="144" t="s">
        <v>161</v>
      </c>
      <c r="D126" s="145" t="n">
        <v>43109</v>
      </c>
      <c r="E126" s="145" t="n">
        <v>43554</v>
      </c>
      <c r="F126" s="145" t="n">
        <v>43738</v>
      </c>
      <c r="G126" s="146" t="n">
        <v>3</v>
      </c>
      <c r="H126" s="146" t="s">
        <v>44</v>
      </c>
      <c r="I126" s="147" t="n">
        <v>0</v>
      </c>
      <c r="J126" s="147" t="n">
        <v>0.3</v>
      </c>
      <c r="K126" s="148" t="n">
        <v>10622728.78</v>
      </c>
      <c r="L126" s="148" t="n">
        <v>10622728.78</v>
      </c>
      <c r="M126" s="148" t="n">
        <v>0</v>
      </c>
      <c r="N126" s="148" t="n">
        <f aca="false">7435910.146</f>
        <v>7435910.146</v>
      </c>
      <c r="O126" s="148" t="n">
        <v>3186818.634</v>
      </c>
      <c r="P126" s="148" t="n">
        <v>0</v>
      </c>
      <c r="Q126" s="148" t="n">
        <v>0</v>
      </c>
    </row>
    <row r="127" customFormat="false" ht="12.85" hidden="false" customHeight="false" outlineLevel="0" collapsed="false">
      <c r="A127" s="95" t="s">
        <v>120</v>
      </c>
      <c r="C127" s="144" t="s">
        <v>162</v>
      </c>
      <c r="D127" s="145" t="n">
        <v>43466</v>
      </c>
      <c r="E127" s="145" t="n">
        <v>43646</v>
      </c>
      <c r="F127" s="145" t="n">
        <v>43646</v>
      </c>
      <c r="G127" s="146" t="n">
        <v>3</v>
      </c>
      <c r="H127" s="146" t="s">
        <v>47</v>
      </c>
      <c r="I127" s="147" t="n">
        <v>0</v>
      </c>
      <c r="J127" s="147" t="n">
        <v>0</v>
      </c>
      <c r="K127" s="148" t="n">
        <v>6000000</v>
      </c>
      <c r="L127" s="148" t="n">
        <v>6000000</v>
      </c>
      <c r="M127" s="148" t="n">
        <v>0</v>
      </c>
      <c r="N127" s="148" t="n">
        <v>0</v>
      </c>
      <c r="O127" s="148" t="n">
        <v>6000000</v>
      </c>
      <c r="P127" s="148" t="n">
        <v>0</v>
      </c>
      <c r="Q127" s="148" t="n">
        <v>0</v>
      </c>
    </row>
    <row r="128" customFormat="false" ht="12.85" hidden="false" customHeight="false" outlineLevel="0" collapsed="false">
      <c r="A128" s="150" t="s">
        <v>159</v>
      </c>
      <c r="C128" s="144" t="s">
        <v>163</v>
      </c>
      <c r="D128" s="145" t="n">
        <v>43227</v>
      </c>
      <c r="E128" s="145" t="n">
        <v>43592</v>
      </c>
      <c r="F128" s="145" t="n">
        <v>43958</v>
      </c>
      <c r="G128" s="146" t="n">
        <v>3</v>
      </c>
      <c r="H128" s="146" t="s">
        <v>44</v>
      </c>
      <c r="I128" s="147" t="n">
        <v>0</v>
      </c>
      <c r="J128" s="147" t="n">
        <f aca="false">+M128/K128</f>
        <v>0</v>
      </c>
      <c r="K128" s="148" t="n">
        <v>39720640</v>
      </c>
      <c r="L128" s="148" t="n">
        <v>39720640</v>
      </c>
      <c r="M128" s="148"/>
      <c r="N128" s="148" t="n">
        <f aca="false">M128+22707608.28</f>
        <v>22707608.28</v>
      </c>
      <c r="O128" s="148" t="n">
        <v>17013031.72</v>
      </c>
      <c r="P128" s="148" t="n">
        <v>0</v>
      </c>
      <c r="Q128" s="148" t="n">
        <v>0</v>
      </c>
    </row>
    <row r="129" customFormat="false" ht="12.85" hidden="false" customHeight="false" outlineLevel="0" collapsed="false">
      <c r="A129" s="95" t="s">
        <v>120</v>
      </c>
      <c r="C129" s="144" t="s">
        <v>164</v>
      </c>
      <c r="D129" s="145" t="n">
        <v>43223</v>
      </c>
      <c r="E129" s="145" t="n">
        <v>43465</v>
      </c>
      <c r="F129" s="145" t="n">
        <v>43646</v>
      </c>
      <c r="G129" s="146" t="n">
        <v>3</v>
      </c>
      <c r="H129" s="146" t="s">
        <v>47</v>
      </c>
      <c r="I129" s="147" t="n">
        <v>0</v>
      </c>
      <c r="J129" s="147" t="n">
        <f aca="false">+M129/K129</f>
        <v>0</v>
      </c>
      <c r="K129" s="148" t="n">
        <v>1823618.85</v>
      </c>
      <c r="L129" s="148" t="n">
        <v>1823618.85</v>
      </c>
      <c r="M129" s="148" t="n">
        <v>0</v>
      </c>
      <c r="N129" s="148" t="n">
        <f aca="false">1276533.195</f>
        <v>1276533.195</v>
      </c>
      <c r="O129" s="148" t="n">
        <v>547085.655</v>
      </c>
      <c r="P129" s="148" t="n">
        <v>0</v>
      </c>
      <c r="Q129" s="148" t="n">
        <v>0</v>
      </c>
    </row>
    <row r="130" customFormat="false" ht="12.85" hidden="false" customHeight="false" outlineLevel="0" collapsed="false">
      <c r="A130" s="95" t="s">
        <v>120</v>
      </c>
      <c r="C130" s="144" t="s">
        <v>165</v>
      </c>
      <c r="D130" s="145" t="n">
        <v>43374</v>
      </c>
      <c r="E130" s="145" t="n">
        <v>43466</v>
      </c>
      <c r="F130" s="145" t="n">
        <v>43646</v>
      </c>
      <c r="G130" s="146" t="n">
        <v>3</v>
      </c>
      <c r="H130" s="146" t="s">
        <v>47</v>
      </c>
      <c r="I130" s="147" t="n">
        <v>0</v>
      </c>
      <c r="J130" s="147" t="n">
        <f aca="false">+M130/K130</f>
        <v>0</v>
      </c>
      <c r="K130" s="148" t="n">
        <v>6729639.08</v>
      </c>
      <c r="L130" s="148" t="n">
        <v>6729639.08</v>
      </c>
      <c r="M130" s="148" t="n">
        <v>0</v>
      </c>
      <c r="N130" s="148" t="n">
        <v>3364819.54</v>
      </c>
      <c r="O130" s="148" t="n">
        <v>3364819.54</v>
      </c>
      <c r="P130" s="148" t="n">
        <v>0</v>
      </c>
      <c r="Q130" s="148" t="n">
        <v>0</v>
      </c>
    </row>
    <row r="131" customFormat="false" ht="12.85" hidden="false" customHeight="false" outlineLevel="0" collapsed="false">
      <c r="A131" s="95" t="s">
        <v>120</v>
      </c>
      <c r="C131" s="144" t="s">
        <v>137</v>
      </c>
      <c r="D131" s="145" t="n">
        <v>43466</v>
      </c>
      <c r="E131" s="145" t="n">
        <v>43861</v>
      </c>
      <c r="F131" s="145" t="n">
        <v>44227</v>
      </c>
      <c r="G131" s="146" t="n">
        <v>3</v>
      </c>
      <c r="H131" s="146" t="s">
        <v>44</v>
      </c>
      <c r="I131" s="146" t="n">
        <v>0</v>
      </c>
      <c r="J131" s="147" t="n">
        <f aca="false">+M131/K131</f>
        <v>0</v>
      </c>
      <c r="K131" s="148" t="n">
        <f aca="false">+N131+O131</f>
        <v>21000000</v>
      </c>
      <c r="L131" s="148" t="n">
        <f aca="false">+O131+P131</f>
        <v>35000000</v>
      </c>
      <c r="M131" s="148" t="n">
        <v>0</v>
      </c>
      <c r="N131" s="148" t="n">
        <v>0</v>
      </c>
      <c r="O131" s="148" t="n">
        <v>21000000</v>
      </c>
      <c r="P131" s="148" t="n">
        <v>14000000</v>
      </c>
      <c r="Q131" s="148" t="n">
        <v>0</v>
      </c>
    </row>
    <row r="132" customFormat="false" ht="12.85" hidden="false" customHeight="false" outlineLevel="0" collapsed="false">
      <c r="A132" s="83" t="s">
        <v>62</v>
      </c>
      <c r="B132" s="83"/>
      <c r="C132" s="83"/>
      <c r="D132" s="83"/>
      <c r="E132" s="83"/>
      <c r="F132" s="83"/>
      <c r="G132" s="83"/>
      <c r="H132" s="83"/>
      <c r="I132" s="83"/>
      <c r="J132" s="83"/>
      <c r="L132" s="38" t="n">
        <f aca="false">SUM(L122:L131)</f>
        <v>488884404.16</v>
      </c>
      <c r="M132" s="38" t="n">
        <f aca="false">SUM(M122:M131)</f>
        <v>59393663.72</v>
      </c>
      <c r="N132" s="38" t="n">
        <f aca="false">SUM(N122:N131)</f>
        <v>194761344.441</v>
      </c>
      <c r="O132" s="38" t="n">
        <f aca="false">SUM(O122:O131)</f>
        <v>280123059.719</v>
      </c>
      <c r="P132" s="38" t="n">
        <f aca="false">SUM(P122:P131)</f>
        <v>14000000</v>
      </c>
      <c r="Q132" s="38" t="n">
        <f aca="false">SUM(Q122:Q131)</f>
        <v>0</v>
      </c>
    </row>
    <row r="135" customFormat="false" ht="12.85" hidden="false" customHeight="false" outlineLevel="0" collapsed="false">
      <c r="A135" s="153" t="s">
        <v>166</v>
      </c>
    </row>
    <row r="136" customFormat="false" ht="12.85" hidden="false" customHeight="false" outlineLevel="0" collapsed="false">
      <c r="A136" s="1" t="s">
        <v>167</v>
      </c>
    </row>
    <row r="137" customFormat="false" ht="12.85" hidden="false" customHeight="false" outlineLevel="0" collapsed="false">
      <c r="A137" s="1" t="s">
        <v>168</v>
      </c>
    </row>
    <row r="138" customFormat="false" ht="12.85" hidden="false" customHeight="false" outlineLevel="0" collapsed="false">
      <c r="A138" s="1" t="s">
        <v>169</v>
      </c>
    </row>
    <row r="139" customFormat="false" ht="12.85" hidden="false" customHeight="false" outlineLevel="0" collapsed="false">
      <c r="A139" s="1" t="s">
        <v>170</v>
      </c>
    </row>
    <row r="140" customFormat="false" ht="12.85" hidden="false" customHeight="false" outlineLevel="0" collapsed="false">
      <c r="A140" s="1" t="s">
        <v>171</v>
      </c>
    </row>
    <row r="141" customFormat="false" ht="12.85" hidden="false" customHeight="false" outlineLevel="0" collapsed="false">
      <c r="A141" s="1" t="s">
        <v>172</v>
      </c>
    </row>
    <row r="142" customFormat="false" ht="12.85" hidden="false" customHeight="false" outlineLevel="0" collapsed="false">
      <c r="A142" s="1" t="s">
        <v>173</v>
      </c>
    </row>
    <row r="143" customFormat="false" ht="12.85" hidden="false" customHeight="false" outlineLevel="0" collapsed="false">
      <c r="A143" s="1" t="s">
        <v>174</v>
      </c>
    </row>
    <row r="144" customFormat="false" ht="12.85" hidden="false" customHeight="false" outlineLevel="0" collapsed="false">
      <c r="A144" s="1" t="s">
        <v>175</v>
      </c>
    </row>
    <row r="145" customFormat="false" ht="12.85" hidden="false" customHeight="false" outlineLevel="0" collapsed="false">
      <c r="A145" s="1" t="s">
        <v>176</v>
      </c>
    </row>
    <row r="146" customFormat="false" ht="12.85" hidden="false" customHeight="false" outlineLevel="0" collapsed="false">
      <c r="A146" s="1" t="s">
        <v>177</v>
      </c>
    </row>
    <row r="147" customFormat="false" ht="12.85" hidden="false" customHeight="false" outlineLevel="0" collapsed="false">
      <c r="A147" s="154" t="s">
        <v>178</v>
      </c>
    </row>
    <row r="148" customFormat="false" ht="12.85" hidden="false" customHeight="false" outlineLevel="0" collapsed="false">
      <c r="A148" s="1" t="s">
        <v>179</v>
      </c>
    </row>
    <row r="149" customFormat="false" ht="12.85" hidden="false" customHeight="false" outlineLevel="0" collapsed="false">
      <c r="A149" s="154" t="s">
        <v>180</v>
      </c>
    </row>
    <row r="150" customFormat="false" ht="12.85" hidden="false" customHeight="false" outlineLevel="0" collapsed="false">
      <c r="A150" s="154" t="s">
        <v>181</v>
      </c>
    </row>
    <row r="151" customFormat="false" ht="12.85" hidden="false" customHeight="false" outlineLevel="0" collapsed="false">
      <c r="A151" s="154" t="s">
        <v>182</v>
      </c>
    </row>
    <row r="152" customFormat="false" ht="12.85" hidden="false" customHeight="false" outlineLevel="0" collapsed="false">
      <c r="A152" s="154" t="s">
        <v>183</v>
      </c>
    </row>
    <row r="153" customFormat="false" ht="12.85" hidden="false" customHeight="false" outlineLevel="0" collapsed="false">
      <c r="A153" s="154" t="s">
        <v>184</v>
      </c>
    </row>
  </sheetData>
  <mergeCells count="17">
    <mergeCell ref="A3:P3"/>
    <mergeCell ref="A4:P4"/>
    <mergeCell ref="D7:F7"/>
    <mergeCell ref="K7:K11"/>
    <mergeCell ref="O7:Q7"/>
    <mergeCell ref="L20:L23"/>
    <mergeCell ref="A28:J28"/>
    <mergeCell ref="D29:F29"/>
    <mergeCell ref="K29:K33"/>
    <mergeCell ref="O29:Q29"/>
    <mergeCell ref="A48:J48"/>
    <mergeCell ref="A78:J78"/>
    <mergeCell ref="A87:J87"/>
    <mergeCell ref="A102:J102"/>
    <mergeCell ref="A113:J113"/>
    <mergeCell ref="A121:J121"/>
    <mergeCell ref="A132:J13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76"/>
  <sheetViews>
    <sheetView windowProtection="false" showFormulas="false" showGridLines="true" showRowColHeaders="true" showZeros="true" rightToLeft="false" tabSelected="false" showOutlineSymbols="true" defaultGridColor="true" view="normal" topLeftCell="A37" colorId="64" zoomScale="93" zoomScaleNormal="93" zoomScalePageLayoutView="100" workbookViewId="0">
      <selection pane="topLeft" activeCell="C79" activeCellId="0" sqref="C79"/>
    </sheetView>
  </sheetViews>
  <sheetFormatPr defaultRowHeight="12.85"/>
  <cols>
    <col collapsed="false" hidden="false" max="1" min="1" style="1" width="23.0663265306122"/>
    <col collapsed="false" hidden="true" max="2" min="2" style="1" width="0"/>
    <col collapsed="false" hidden="false" max="3" min="3" style="1" width="54.7551020408163"/>
    <col collapsed="false" hidden="false" max="4" min="4" style="1" width="14.5714285714286"/>
    <col collapsed="false" hidden="false" max="5" min="5" style="1" width="12.6989795918367"/>
    <col collapsed="false" hidden="false" max="6" min="6" style="1" width="13.1326530612245"/>
    <col collapsed="false" hidden="false" max="7" min="7" style="1" width="13.8418367346939"/>
    <col collapsed="false" hidden="false" max="8" min="8" style="1" width="15.2704081632653"/>
    <col collapsed="false" hidden="false" max="9" min="9" style="1" width="9.13265306122449"/>
    <col collapsed="false" hidden="false" max="10" min="10" style="1" width="8.28061224489796"/>
    <col collapsed="false" hidden="false" max="11" min="11" style="1" width="17.1275510204082"/>
    <col collapsed="false" hidden="false" max="12" min="12" style="1" width="13.8418367346939"/>
    <col collapsed="false" hidden="false" max="13" min="13" style="1" width="15.8367346938776"/>
    <col collapsed="false" hidden="false" max="14" min="14" style="1" width="16.6938775510204"/>
    <col collapsed="false" hidden="false" max="15" min="15" style="1" width="15.1275510204082"/>
    <col collapsed="false" hidden="false" max="16" min="16" style="1" width="17.9795918367347"/>
    <col collapsed="false" hidden="false" max="257" min="17" style="1" width="10.9897959183673"/>
  </cols>
  <sheetData>
    <row r="1" s="156" customFormat="true" ht="12.85" hidden="false" customHeight="false" outlineLevel="0" collapsed="false">
      <c r="A1" s="155"/>
      <c r="B1" s="155"/>
      <c r="C1" s="155"/>
      <c r="P1" s="157"/>
    </row>
    <row r="2" s="156" customFormat="true" ht="12.85" hidden="false" customHeight="false" outlineLevel="0" collapsed="false">
      <c r="A2" s="158"/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 t="s">
        <v>185</v>
      </c>
    </row>
    <row r="3" s="156" customFormat="true" ht="12.85" hidden="false" customHeight="false" outlineLevel="0" collapsed="false">
      <c r="A3" s="162"/>
      <c r="B3" s="155"/>
      <c r="C3" s="155"/>
      <c r="P3" s="163"/>
    </row>
    <row r="4" s="156" customFormat="true" ht="12.85" hidden="false" customHeight="false" outlineLevel="0" collapsed="false">
      <c r="A4" s="162"/>
      <c r="B4" s="155"/>
      <c r="C4" s="155"/>
      <c r="P4" s="163"/>
    </row>
    <row r="5" s="156" customFormat="true" ht="12.8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="156" customFormat="true" ht="12.85" hidden="false" customHeight="false" outlineLevel="0" collapsed="false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56" customFormat="true" ht="12.85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="156" customFormat="true" ht="12.85" hidden="false" customHeight="false" outlineLevel="0" collapsed="false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="156" customFormat="true" ht="12.85" hidden="false" customHeight="false" outlineLevel="0" collapsed="false">
      <c r="A9" s="168" t="s">
        <v>311</v>
      </c>
      <c r="B9" s="169"/>
      <c r="C9" s="169"/>
      <c r="P9" s="157"/>
    </row>
    <row r="10" s="156" customFormat="true" ht="12.85" hidden="false" customHeight="false" outlineLevel="0" collapsed="false">
      <c r="A10" s="162"/>
      <c r="P10" s="157"/>
    </row>
    <row r="11" customFormat="false" ht="12.85" hidden="false" customHeight="false" outlineLevel="0" collapsed="false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  <c r="M11" s="171"/>
      <c r="N11" s="171"/>
      <c r="O11" s="171"/>
      <c r="P11" s="173"/>
    </row>
    <row r="12" customFormat="false" ht="12.85" hidden="false" customHeight="false" outlineLevel="0" collapsed="false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="156" customFormat="true" ht="12.85" hidden="false" customHeight="false" outlineLevel="0" collapsed="false">
      <c r="C13" s="176"/>
      <c r="K13" s="176"/>
    </row>
    <row r="14" s="156" customFormat="true" ht="12.85" hidden="false" customHeight="false" outlineLevel="0" collapsed="false">
      <c r="A14" s="3"/>
      <c r="B14" s="4"/>
      <c r="C14" s="3"/>
      <c r="D14" s="5" t="s">
        <v>2</v>
      </c>
      <c r="E14" s="5"/>
      <c r="F14" s="5"/>
      <c r="G14" s="3"/>
      <c r="H14" s="6"/>
      <c r="I14" s="3"/>
      <c r="J14" s="3"/>
      <c r="K14" s="12"/>
      <c r="L14" s="3"/>
      <c r="M14" s="6"/>
      <c r="N14" s="9" t="s">
        <v>4</v>
      </c>
      <c r="O14" s="9"/>
      <c r="P14" s="9"/>
    </row>
    <row r="15" s="156" customFormat="true" ht="12.75" hidden="false" customHeight="true" outlineLevel="0" collapsed="false">
      <c r="A15" s="10" t="s">
        <v>5</v>
      </c>
      <c r="B15" s="10" t="s">
        <v>6</v>
      </c>
      <c r="C15" s="10"/>
      <c r="D15" s="10"/>
      <c r="E15" s="3"/>
      <c r="F15" s="4"/>
      <c r="G15" s="10"/>
      <c r="H15" s="11" t="s">
        <v>7</v>
      </c>
      <c r="I15" s="10" t="s">
        <v>8</v>
      </c>
      <c r="J15" s="10" t="s">
        <v>8</v>
      </c>
      <c r="K15" s="12"/>
      <c r="L15" s="10" t="s">
        <v>9</v>
      </c>
      <c r="M15" s="11" t="s">
        <v>10</v>
      </c>
      <c r="N15" s="13"/>
      <c r="O15" s="13"/>
      <c r="P15" s="13"/>
    </row>
    <row r="16" s="156" customFormat="true" ht="12.85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2" t="s">
        <v>16</v>
      </c>
      <c r="G16" s="10" t="s">
        <v>17</v>
      </c>
      <c r="H16" s="11" t="s">
        <v>18</v>
      </c>
      <c r="I16" s="10" t="s">
        <v>19</v>
      </c>
      <c r="J16" s="10" t="s">
        <v>19</v>
      </c>
      <c r="K16" s="12" t="s">
        <v>20</v>
      </c>
      <c r="L16" s="10" t="s">
        <v>21</v>
      </c>
      <c r="M16" s="11" t="s">
        <v>22</v>
      </c>
      <c r="N16" s="10" t="s">
        <v>23</v>
      </c>
      <c r="O16" s="10" t="s">
        <v>24</v>
      </c>
      <c r="P16" s="10" t="s">
        <v>25</v>
      </c>
    </row>
    <row r="17" s="156" customFormat="true" ht="12.85" hidden="false" customHeight="false" outlineLevel="0" collapsed="false">
      <c r="A17" s="13"/>
      <c r="B17" s="13"/>
      <c r="C17" s="10"/>
      <c r="D17" s="10"/>
      <c r="E17" s="10"/>
      <c r="F17" s="12"/>
      <c r="G17" s="10"/>
      <c r="H17" s="11"/>
      <c r="I17" s="10" t="s">
        <v>26</v>
      </c>
      <c r="J17" s="10" t="s">
        <v>26</v>
      </c>
      <c r="K17" s="12"/>
      <c r="L17" s="14" t="n">
        <v>43281</v>
      </c>
      <c r="M17" s="15" t="n">
        <v>43465</v>
      </c>
      <c r="N17" s="13"/>
      <c r="O17" s="13"/>
      <c r="P17" s="10" t="s">
        <v>27</v>
      </c>
    </row>
    <row r="18" s="180" customFormat="true" ht="18" hidden="false" customHeight="true" outlineLevel="0" collapsed="false">
      <c r="A18" s="177" t="s">
        <v>28</v>
      </c>
      <c r="B18" s="177" t="s">
        <v>29</v>
      </c>
      <c r="C18" s="177" t="s">
        <v>30</v>
      </c>
      <c r="D18" s="177" t="s">
        <v>31</v>
      </c>
      <c r="E18" s="177" t="s">
        <v>32</v>
      </c>
      <c r="F18" s="178" t="s">
        <v>33</v>
      </c>
      <c r="G18" s="177" t="s">
        <v>34</v>
      </c>
      <c r="H18" s="179" t="s">
        <v>35</v>
      </c>
      <c r="I18" s="177" t="s">
        <v>36</v>
      </c>
      <c r="J18" s="177" t="s">
        <v>37</v>
      </c>
      <c r="K18" s="178" t="s">
        <v>38</v>
      </c>
      <c r="L18" s="177" t="s">
        <v>39</v>
      </c>
      <c r="M18" s="179" t="s">
        <v>40</v>
      </c>
      <c r="N18" s="177" t="s">
        <v>41</v>
      </c>
      <c r="O18" s="177" t="s">
        <v>41</v>
      </c>
      <c r="P18" s="177" t="s">
        <v>41</v>
      </c>
    </row>
    <row r="19" s="188" customFormat="true" ht="12.85" hidden="false" customHeight="false" outlineLevel="0" collapsed="false">
      <c r="A19" s="181" t="s">
        <v>216</v>
      </c>
      <c r="B19" s="182"/>
      <c r="C19" s="181" t="s">
        <v>312</v>
      </c>
      <c r="D19" s="183" t="n">
        <v>43374</v>
      </c>
      <c r="E19" s="183" t="n">
        <v>43800</v>
      </c>
      <c r="F19" s="183"/>
      <c r="G19" s="184"/>
      <c r="H19" s="182" t="s">
        <v>243</v>
      </c>
      <c r="I19" s="185"/>
      <c r="J19" s="185"/>
      <c r="K19" s="186" t="n">
        <v>1500000</v>
      </c>
      <c r="L19" s="210" t="n">
        <v>0</v>
      </c>
      <c r="M19" s="186" t="n">
        <v>250000</v>
      </c>
      <c r="N19" s="186" t="n">
        <v>1250000</v>
      </c>
      <c r="O19" s="186" t="n">
        <v>0</v>
      </c>
      <c r="P19" s="187" t="n">
        <v>0</v>
      </c>
    </row>
    <row r="20" s="193" customFormat="true" ht="12.85" hidden="false" customHeight="false" outlineLevel="0" collapsed="false">
      <c r="A20" s="181" t="s">
        <v>216</v>
      </c>
      <c r="B20" s="189"/>
      <c r="C20" s="189" t="s">
        <v>313</v>
      </c>
      <c r="D20" s="190" t="n">
        <v>42948</v>
      </c>
      <c r="E20" s="190" t="n">
        <v>43922</v>
      </c>
      <c r="F20" s="190"/>
      <c r="G20" s="191"/>
      <c r="H20" s="182" t="s">
        <v>243</v>
      </c>
      <c r="I20" s="192"/>
      <c r="J20" s="192"/>
      <c r="K20" s="187" t="n">
        <v>41600000</v>
      </c>
      <c r="L20" s="187" t="n">
        <v>8840000</v>
      </c>
      <c r="M20" s="187" t="n">
        <v>16640000</v>
      </c>
      <c r="N20" s="187" t="n">
        <v>16640000</v>
      </c>
      <c r="O20" s="187" t="n">
        <v>8320000</v>
      </c>
      <c r="P20" s="187" t="n">
        <v>0</v>
      </c>
    </row>
    <row r="21" s="193" customFormat="true" ht="12.85" hidden="false" customHeight="false" outlineLevel="0" collapsed="false">
      <c r="A21" s="181" t="s">
        <v>216</v>
      </c>
      <c r="B21" s="189"/>
      <c r="C21" s="189" t="s">
        <v>314</v>
      </c>
      <c r="D21" s="190" t="n">
        <v>43146</v>
      </c>
      <c r="E21" s="190" t="n">
        <v>43419</v>
      </c>
      <c r="F21" s="190"/>
      <c r="G21" s="191"/>
      <c r="H21" s="191" t="s">
        <v>237</v>
      </c>
      <c r="I21" s="192"/>
      <c r="J21" s="192"/>
      <c r="K21" s="187" t="n">
        <v>5100000</v>
      </c>
      <c r="L21" s="187" t="n">
        <v>4000000</v>
      </c>
      <c r="M21" s="187" t="n">
        <v>4850000</v>
      </c>
      <c r="N21" s="187" t="n">
        <v>250000</v>
      </c>
      <c r="O21" s="187" t="n">
        <v>0</v>
      </c>
      <c r="P21" s="187" t="n">
        <v>0</v>
      </c>
    </row>
    <row r="22" s="193" customFormat="true" ht="12.85" hidden="false" customHeight="false" outlineLevel="0" collapsed="false">
      <c r="A22" s="181" t="s">
        <v>216</v>
      </c>
      <c r="B22" s="189"/>
      <c r="C22" s="189" t="s">
        <v>315</v>
      </c>
      <c r="D22" s="190" t="n">
        <v>43374</v>
      </c>
      <c r="E22" s="190" t="n">
        <v>43466</v>
      </c>
      <c r="F22" s="190"/>
      <c r="G22" s="191"/>
      <c r="H22" s="182" t="s">
        <v>243</v>
      </c>
      <c r="I22" s="192"/>
      <c r="J22" s="192"/>
      <c r="K22" s="187" t="n">
        <v>5000000</v>
      </c>
      <c r="L22" s="187" t="n">
        <v>0</v>
      </c>
      <c r="M22" s="187" t="n">
        <v>3600000</v>
      </c>
      <c r="N22" s="187" t="n">
        <v>1400000</v>
      </c>
      <c r="O22" s="187" t="n">
        <v>0</v>
      </c>
      <c r="P22" s="187" t="n">
        <v>0</v>
      </c>
    </row>
    <row r="23" s="193" customFormat="true" ht="12.85" hidden="false" customHeight="false" outlineLevel="0" collapsed="false">
      <c r="A23" s="181" t="s">
        <v>216</v>
      </c>
      <c r="B23" s="189"/>
      <c r="C23" s="189" t="s">
        <v>316</v>
      </c>
      <c r="D23" s="190" t="n">
        <v>43770</v>
      </c>
      <c r="E23" s="190" t="n">
        <v>43800</v>
      </c>
      <c r="F23" s="190"/>
      <c r="G23" s="191"/>
      <c r="H23" s="182" t="s">
        <v>243</v>
      </c>
      <c r="I23" s="192"/>
      <c r="J23" s="192"/>
      <c r="K23" s="187" t="n">
        <v>100000</v>
      </c>
      <c r="L23" s="187" t="n">
        <v>0</v>
      </c>
      <c r="M23" s="187" t="n">
        <v>0</v>
      </c>
      <c r="N23" s="187" t="n">
        <v>100000</v>
      </c>
      <c r="O23" s="187" t="n">
        <v>0</v>
      </c>
      <c r="P23" s="187" t="n">
        <v>0</v>
      </c>
    </row>
    <row r="24" s="193" customFormat="true" ht="12.85" hidden="false" customHeight="false" outlineLevel="0" collapsed="false">
      <c r="A24" s="181" t="s">
        <v>216</v>
      </c>
      <c r="B24" s="189"/>
      <c r="C24" s="189" t="s">
        <v>317</v>
      </c>
      <c r="D24" s="190" t="n">
        <v>43525</v>
      </c>
      <c r="E24" s="190" t="n">
        <v>43586</v>
      </c>
      <c r="F24" s="190"/>
      <c r="G24" s="191"/>
      <c r="H24" s="182" t="s">
        <v>243</v>
      </c>
      <c r="I24" s="192"/>
      <c r="J24" s="192"/>
      <c r="K24" s="187" t="n">
        <v>450000</v>
      </c>
      <c r="L24" s="187" t="n">
        <v>0</v>
      </c>
      <c r="M24" s="187" t="n">
        <v>0</v>
      </c>
      <c r="N24" s="187" t="n">
        <v>450000</v>
      </c>
      <c r="O24" s="187" t="n">
        <v>0</v>
      </c>
      <c r="P24" s="187" t="n">
        <v>0</v>
      </c>
    </row>
    <row r="25" s="193" customFormat="true" ht="12.85" hidden="false" customHeight="false" outlineLevel="0" collapsed="false">
      <c r="A25" s="181" t="s">
        <v>203</v>
      </c>
      <c r="B25" s="189"/>
      <c r="C25" s="189" t="s">
        <v>318</v>
      </c>
      <c r="D25" s="190" t="n">
        <v>43466</v>
      </c>
      <c r="E25" s="190" t="n">
        <v>43646</v>
      </c>
      <c r="F25" s="190"/>
      <c r="G25" s="191"/>
      <c r="H25" s="182" t="s">
        <v>243</v>
      </c>
      <c r="I25" s="192"/>
      <c r="J25" s="192"/>
      <c r="K25" s="187" t="n">
        <v>8500000</v>
      </c>
      <c r="L25" s="187" t="n">
        <v>0</v>
      </c>
      <c r="M25" s="187" t="n">
        <v>0</v>
      </c>
      <c r="N25" s="187" t="n">
        <v>8500000</v>
      </c>
      <c r="O25" s="187" t="n">
        <v>0</v>
      </c>
      <c r="P25" s="187" t="n">
        <v>0</v>
      </c>
    </row>
    <row r="26" s="193" customFormat="true" ht="12.85" hidden="false" customHeight="false" outlineLevel="0" collapsed="false">
      <c r="A26" s="181" t="s">
        <v>203</v>
      </c>
      <c r="B26" s="189"/>
      <c r="C26" s="189" t="s">
        <v>319</v>
      </c>
      <c r="D26" s="190" t="n">
        <v>42885</v>
      </c>
      <c r="E26" s="190" t="n">
        <v>43407</v>
      </c>
      <c r="F26" s="190"/>
      <c r="G26" s="191"/>
      <c r="H26" s="182" t="s">
        <v>243</v>
      </c>
      <c r="I26" s="192"/>
      <c r="J26" s="192"/>
      <c r="K26" s="187" t="n">
        <v>15630237</v>
      </c>
      <c r="L26" s="187" t="n">
        <v>9280611</v>
      </c>
      <c r="M26" s="187" t="n">
        <v>14430237</v>
      </c>
      <c r="N26" s="187" t="n">
        <v>1200000</v>
      </c>
      <c r="O26" s="187" t="n">
        <v>0</v>
      </c>
      <c r="P26" s="187" t="n">
        <v>0</v>
      </c>
    </row>
    <row r="27" s="193" customFormat="true" ht="12.85" hidden="false" customHeight="false" outlineLevel="0" collapsed="false">
      <c r="A27" s="181" t="s">
        <v>203</v>
      </c>
      <c r="B27" s="189"/>
      <c r="C27" s="189" t="s">
        <v>320</v>
      </c>
      <c r="D27" s="190" t="n">
        <v>42867</v>
      </c>
      <c r="E27" s="190" t="n">
        <v>43416</v>
      </c>
      <c r="F27" s="190"/>
      <c r="G27" s="191"/>
      <c r="H27" s="182" t="s">
        <v>243</v>
      </c>
      <c r="I27" s="192"/>
      <c r="J27" s="192"/>
      <c r="K27" s="187" t="n">
        <v>45414817</v>
      </c>
      <c r="L27" s="187" t="n">
        <v>24618911</v>
      </c>
      <c r="M27" s="187" t="n">
        <v>42214817</v>
      </c>
      <c r="N27" s="187" t="n">
        <v>3200000</v>
      </c>
      <c r="O27" s="187" t="n">
        <v>0</v>
      </c>
      <c r="P27" s="187" t="n">
        <v>0</v>
      </c>
    </row>
    <row r="28" s="193" customFormat="true" ht="12.85" hidden="false" customHeight="false" outlineLevel="0" collapsed="false">
      <c r="A28" s="181" t="s">
        <v>203</v>
      </c>
      <c r="B28" s="189"/>
      <c r="C28" s="189" t="s">
        <v>321</v>
      </c>
      <c r="D28" s="190" t="n">
        <v>42871</v>
      </c>
      <c r="E28" s="190" t="n">
        <v>43420</v>
      </c>
      <c r="F28" s="190"/>
      <c r="G28" s="191"/>
      <c r="H28" s="182" t="s">
        <v>243</v>
      </c>
      <c r="I28" s="192"/>
      <c r="J28" s="192"/>
      <c r="K28" s="187" t="n">
        <v>32400000</v>
      </c>
      <c r="L28" s="187" t="n">
        <v>17635615</v>
      </c>
      <c r="M28" s="187" t="n">
        <v>29700000</v>
      </c>
      <c r="N28" s="187" t="n">
        <v>2700000</v>
      </c>
      <c r="O28" s="187" t="n">
        <v>0</v>
      </c>
      <c r="P28" s="187" t="n">
        <v>0</v>
      </c>
    </row>
    <row r="29" s="193" customFormat="true" ht="12.85" hidden="false" customHeight="false" outlineLevel="0" collapsed="false">
      <c r="A29" s="181" t="s">
        <v>203</v>
      </c>
      <c r="B29" s="189"/>
      <c r="C29" s="189" t="s">
        <v>322</v>
      </c>
      <c r="D29" s="190" t="n">
        <v>42948</v>
      </c>
      <c r="E29" s="190" t="n">
        <v>43343</v>
      </c>
      <c r="F29" s="190"/>
      <c r="G29" s="191"/>
      <c r="H29" s="182" t="s">
        <v>243</v>
      </c>
      <c r="I29" s="192"/>
      <c r="J29" s="192"/>
      <c r="K29" s="187" t="n">
        <v>10048026.04</v>
      </c>
      <c r="L29" s="187" t="n">
        <v>9355717</v>
      </c>
      <c r="M29" s="187" t="n">
        <v>9800000</v>
      </c>
      <c r="N29" s="187" t="n">
        <v>248026.04</v>
      </c>
      <c r="O29" s="187" t="n">
        <v>0</v>
      </c>
      <c r="P29" s="187" t="n">
        <v>0</v>
      </c>
    </row>
    <row r="30" s="193" customFormat="true" ht="12.85" hidden="false" customHeight="false" outlineLevel="0" collapsed="false">
      <c r="A30" s="181" t="s">
        <v>203</v>
      </c>
      <c r="B30" s="189"/>
      <c r="C30" s="189" t="s">
        <v>323</v>
      </c>
      <c r="D30" s="190" t="n">
        <v>42948</v>
      </c>
      <c r="E30" s="190" t="n">
        <v>43434</v>
      </c>
      <c r="F30" s="190"/>
      <c r="G30" s="191"/>
      <c r="H30" s="182" t="s">
        <v>243</v>
      </c>
      <c r="I30" s="192"/>
      <c r="J30" s="192"/>
      <c r="K30" s="187" t="n">
        <v>22331261.7</v>
      </c>
      <c r="L30" s="187" t="n">
        <v>12235670</v>
      </c>
      <c r="M30" s="187" t="n">
        <v>20000000</v>
      </c>
      <c r="N30" s="187" t="n">
        <v>2331261.7</v>
      </c>
      <c r="O30" s="187" t="n">
        <v>0</v>
      </c>
      <c r="P30" s="187" t="n">
        <v>0</v>
      </c>
    </row>
    <row r="31" s="193" customFormat="true" ht="12.85" hidden="false" customHeight="false" outlineLevel="0" collapsed="false">
      <c r="A31" s="181" t="s">
        <v>203</v>
      </c>
      <c r="B31" s="189"/>
      <c r="C31" s="189" t="s">
        <v>324</v>
      </c>
      <c r="D31" s="190" t="n">
        <v>43466</v>
      </c>
      <c r="E31" s="190" t="n">
        <v>43617</v>
      </c>
      <c r="F31" s="190"/>
      <c r="G31" s="191"/>
      <c r="H31" s="182" t="s">
        <v>243</v>
      </c>
      <c r="I31" s="192"/>
      <c r="J31" s="192"/>
      <c r="K31" s="187" t="n">
        <v>44000000</v>
      </c>
      <c r="L31" s="187" t="n">
        <v>0</v>
      </c>
      <c r="M31" s="187" t="n">
        <v>0</v>
      </c>
      <c r="N31" s="187" t="n">
        <v>44000000</v>
      </c>
      <c r="O31" s="187" t="n">
        <v>0</v>
      </c>
      <c r="P31" s="187" t="n">
        <v>0</v>
      </c>
    </row>
    <row r="32" s="193" customFormat="true" ht="12.85" hidden="false" customHeight="false" outlineLevel="0" collapsed="false">
      <c r="A32" s="181" t="s">
        <v>203</v>
      </c>
      <c r="B32" s="189"/>
      <c r="C32" s="189" t="s">
        <v>325</v>
      </c>
      <c r="D32" s="190" t="n">
        <v>43374</v>
      </c>
      <c r="E32" s="190" t="n">
        <v>43617</v>
      </c>
      <c r="F32" s="190"/>
      <c r="G32" s="191"/>
      <c r="H32" s="182" t="s">
        <v>243</v>
      </c>
      <c r="I32" s="192"/>
      <c r="J32" s="192"/>
      <c r="K32" s="187" t="n">
        <v>9600000</v>
      </c>
      <c r="L32" s="187" t="n">
        <v>0</v>
      </c>
      <c r="M32" s="187" t="n">
        <v>0</v>
      </c>
      <c r="N32" s="187" t="n">
        <v>9600000</v>
      </c>
      <c r="O32" s="187" t="n">
        <v>0</v>
      </c>
      <c r="P32" s="187" t="n">
        <v>0</v>
      </c>
    </row>
    <row r="33" s="193" customFormat="true" ht="12.85" hidden="false" customHeight="false" outlineLevel="0" collapsed="false">
      <c r="A33" s="181" t="s">
        <v>203</v>
      </c>
      <c r="B33" s="189"/>
      <c r="C33" s="189" t="s">
        <v>326</v>
      </c>
      <c r="D33" s="190" t="n">
        <v>43374</v>
      </c>
      <c r="E33" s="190" t="n">
        <v>43556</v>
      </c>
      <c r="F33" s="190"/>
      <c r="G33" s="191"/>
      <c r="H33" s="182" t="s">
        <v>243</v>
      </c>
      <c r="I33" s="192"/>
      <c r="J33" s="192"/>
      <c r="K33" s="187" t="n">
        <v>19771454.23</v>
      </c>
      <c r="L33" s="187" t="n">
        <v>0</v>
      </c>
      <c r="M33" s="187" t="n">
        <v>9885727.12</v>
      </c>
      <c r="N33" s="187" t="n">
        <v>9885727.12</v>
      </c>
      <c r="O33" s="187" t="n">
        <v>0</v>
      </c>
      <c r="P33" s="187" t="n">
        <v>0</v>
      </c>
    </row>
    <row r="34" s="193" customFormat="true" ht="12.85" hidden="false" customHeight="false" outlineLevel="0" collapsed="false">
      <c r="A34" s="181" t="s">
        <v>203</v>
      </c>
      <c r="B34" s="189"/>
      <c r="C34" s="189" t="s">
        <v>327</v>
      </c>
      <c r="D34" s="190" t="n">
        <v>43374</v>
      </c>
      <c r="E34" s="190" t="n">
        <v>43739</v>
      </c>
      <c r="F34" s="190"/>
      <c r="G34" s="191"/>
      <c r="H34" s="182" t="s">
        <v>243</v>
      </c>
      <c r="I34" s="192"/>
      <c r="J34" s="192"/>
      <c r="K34" s="187" t="n">
        <v>20400000</v>
      </c>
      <c r="L34" s="187" t="n">
        <v>0</v>
      </c>
      <c r="M34" s="187" t="n">
        <v>9180000</v>
      </c>
      <c r="N34" s="187" t="n">
        <v>11220000</v>
      </c>
      <c r="O34" s="187" t="n">
        <v>0</v>
      </c>
      <c r="P34" s="187" t="n">
        <v>0</v>
      </c>
    </row>
    <row r="35" s="193" customFormat="true" ht="12.85" hidden="false" customHeight="false" outlineLevel="0" collapsed="false">
      <c r="A35" s="181" t="s">
        <v>203</v>
      </c>
      <c r="B35" s="189"/>
      <c r="C35" s="189" t="s">
        <v>328</v>
      </c>
      <c r="D35" s="190" t="n">
        <v>43374</v>
      </c>
      <c r="E35" s="190" t="n">
        <v>43739</v>
      </c>
      <c r="F35" s="190"/>
      <c r="G35" s="191"/>
      <c r="H35" s="182" t="s">
        <v>243</v>
      </c>
      <c r="I35" s="192"/>
      <c r="J35" s="192"/>
      <c r="K35" s="187" t="n">
        <v>13698283.2</v>
      </c>
      <c r="L35" s="187" t="n">
        <v>0</v>
      </c>
      <c r="M35" s="187" t="n">
        <v>6164227.44</v>
      </c>
      <c r="N35" s="187" t="n">
        <v>7534055.76</v>
      </c>
      <c r="O35" s="187" t="n">
        <v>0</v>
      </c>
      <c r="P35" s="187" t="n">
        <v>0</v>
      </c>
    </row>
    <row r="36" s="193" customFormat="true" ht="12.85" hidden="false" customHeight="false" outlineLevel="0" collapsed="false">
      <c r="A36" s="181" t="s">
        <v>203</v>
      </c>
      <c r="B36" s="189"/>
      <c r="C36" s="189" t="s">
        <v>329</v>
      </c>
      <c r="D36" s="190" t="n">
        <v>43374</v>
      </c>
      <c r="E36" s="190" t="n">
        <v>43556</v>
      </c>
      <c r="F36" s="190"/>
      <c r="G36" s="191"/>
      <c r="H36" s="182" t="s">
        <v>243</v>
      </c>
      <c r="I36" s="192"/>
      <c r="J36" s="192"/>
      <c r="K36" s="187" t="n">
        <v>15600000</v>
      </c>
      <c r="L36" s="187" t="n">
        <v>0</v>
      </c>
      <c r="M36" s="187" t="n">
        <v>10920000</v>
      </c>
      <c r="N36" s="187" t="n">
        <v>4680000</v>
      </c>
      <c r="O36" s="187" t="n">
        <v>0</v>
      </c>
      <c r="P36" s="187" t="n">
        <v>0</v>
      </c>
    </row>
    <row r="37" s="193" customFormat="true" ht="12.85" hidden="false" customHeight="false" outlineLevel="0" collapsed="false">
      <c r="A37" s="181" t="s">
        <v>203</v>
      </c>
      <c r="B37" s="189"/>
      <c r="C37" s="189" t="s">
        <v>330</v>
      </c>
      <c r="D37" s="190" t="n">
        <v>43112</v>
      </c>
      <c r="E37" s="190" t="n">
        <v>43477</v>
      </c>
      <c r="F37" s="190"/>
      <c r="G37" s="191"/>
      <c r="H37" s="191" t="s">
        <v>237</v>
      </c>
      <c r="I37" s="192"/>
      <c r="J37" s="192"/>
      <c r="K37" s="187" t="n">
        <v>14705000</v>
      </c>
      <c r="L37" s="187" t="n">
        <v>6409000</v>
      </c>
      <c r="M37" s="187" t="n">
        <v>13100000</v>
      </c>
      <c r="N37" s="187" t="n">
        <v>1605000</v>
      </c>
      <c r="O37" s="187" t="n">
        <v>0</v>
      </c>
      <c r="P37" s="187" t="n">
        <v>0</v>
      </c>
    </row>
    <row r="38" s="193" customFormat="true" ht="12.85" hidden="false" customHeight="false" outlineLevel="0" collapsed="false">
      <c r="A38" s="181" t="s">
        <v>203</v>
      </c>
      <c r="B38" s="189"/>
      <c r="C38" s="189" t="s">
        <v>331</v>
      </c>
      <c r="D38" s="190" t="n">
        <v>43374</v>
      </c>
      <c r="E38" s="190" t="n">
        <v>44470</v>
      </c>
      <c r="F38" s="190"/>
      <c r="G38" s="191"/>
      <c r="H38" s="191" t="s">
        <v>239</v>
      </c>
      <c r="I38" s="192"/>
      <c r="J38" s="192"/>
      <c r="K38" s="187" t="n">
        <v>307000000</v>
      </c>
      <c r="L38" s="187" t="n">
        <v>0</v>
      </c>
      <c r="M38" s="187" t="n">
        <v>90000000</v>
      </c>
      <c r="N38" s="187" t="n">
        <v>85000000</v>
      </c>
      <c r="O38" s="187" t="n">
        <v>85000000</v>
      </c>
      <c r="P38" s="187" t="n">
        <v>47000000</v>
      </c>
    </row>
    <row r="39" s="193" customFormat="true" ht="12.85" hidden="false" customHeight="false" outlineLevel="0" collapsed="false">
      <c r="A39" s="181" t="s">
        <v>203</v>
      </c>
      <c r="B39" s="189"/>
      <c r="C39" s="189" t="s">
        <v>332</v>
      </c>
      <c r="D39" s="190" t="n">
        <v>42644</v>
      </c>
      <c r="E39" s="190" t="n">
        <v>43151</v>
      </c>
      <c r="F39" s="190"/>
      <c r="G39" s="191"/>
      <c r="H39" s="182" t="s">
        <v>243</v>
      </c>
      <c r="I39" s="192"/>
      <c r="J39" s="192"/>
      <c r="K39" s="187" t="n">
        <v>59951320</v>
      </c>
      <c r="L39" s="187" t="n">
        <v>58452537</v>
      </c>
      <c r="M39" s="187" t="n">
        <v>1100000</v>
      </c>
      <c r="N39" s="187" t="n">
        <v>398783</v>
      </c>
      <c r="O39" s="187" t="n">
        <v>0</v>
      </c>
      <c r="P39" s="187" t="n">
        <v>0</v>
      </c>
    </row>
    <row r="40" s="193" customFormat="true" ht="12.85" hidden="false" customHeight="false" outlineLevel="0" collapsed="false">
      <c r="A40" s="181" t="s">
        <v>203</v>
      </c>
      <c r="B40" s="189"/>
      <c r="C40" s="189" t="s">
        <v>333</v>
      </c>
      <c r="D40" s="190" t="n">
        <v>43374</v>
      </c>
      <c r="E40" s="190" t="n">
        <v>43617</v>
      </c>
      <c r="F40" s="190"/>
      <c r="G40" s="191"/>
      <c r="H40" s="182" t="s">
        <v>243</v>
      </c>
      <c r="I40" s="192"/>
      <c r="J40" s="192"/>
      <c r="K40" s="187" t="n">
        <v>42000000</v>
      </c>
      <c r="L40" s="187" t="n">
        <v>0</v>
      </c>
      <c r="M40" s="187" t="n">
        <v>24150000</v>
      </c>
      <c r="N40" s="187" t="n">
        <v>17850000</v>
      </c>
      <c r="O40" s="187" t="n">
        <v>0</v>
      </c>
      <c r="P40" s="187" t="n">
        <v>0</v>
      </c>
    </row>
    <row r="41" s="193" customFormat="true" ht="12.85" hidden="false" customHeight="false" outlineLevel="0" collapsed="false">
      <c r="A41" s="181" t="s">
        <v>203</v>
      </c>
      <c r="B41" s="189"/>
      <c r="C41" s="189" t="s">
        <v>334</v>
      </c>
      <c r="D41" s="190" t="n">
        <v>43374</v>
      </c>
      <c r="E41" s="190" t="n">
        <v>43556</v>
      </c>
      <c r="F41" s="190"/>
      <c r="G41" s="191"/>
      <c r="H41" s="182" t="s">
        <v>243</v>
      </c>
      <c r="I41" s="192"/>
      <c r="J41" s="192"/>
      <c r="K41" s="187" t="n">
        <v>18367200</v>
      </c>
      <c r="L41" s="187" t="n">
        <v>0</v>
      </c>
      <c r="M41" s="187" t="n">
        <v>12857040</v>
      </c>
      <c r="N41" s="187" t="n">
        <v>5510160</v>
      </c>
      <c r="O41" s="187" t="n">
        <v>0</v>
      </c>
      <c r="P41" s="187" t="n">
        <v>0</v>
      </c>
    </row>
    <row r="42" s="193" customFormat="true" ht="12.85" hidden="false" customHeight="false" outlineLevel="0" collapsed="false">
      <c r="A42" s="181" t="s">
        <v>203</v>
      </c>
      <c r="B42" s="189"/>
      <c r="C42" s="189" t="s">
        <v>335</v>
      </c>
      <c r="D42" s="190" t="n">
        <v>43466</v>
      </c>
      <c r="E42" s="190" t="n">
        <v>43800</v>
      </c>
      <c r="F42" s="190"/>
      <c r="G42" s="191"/>
      <c r="H42" s="182" t="s">
        <v>243</v>
      </c>
      <c r="I42" s="192"/>
      <c r="J42" s="192"/>
      <c r="K42" s="187" t="n">
        <v>35050000</v>
      </c>
      <c r="L42" s="187" t="n">
        <v>0</v>
      </c>
      <c r="M42" s="187" t="n">
        <v>0</v>
      </c>
      <c r="N42" s="187" t="n">
        <v>35050000</v>
      </c>
      <c r="O42" s="187" t="n">
        <v>0</v>
      </c>
      <c r="P42" s="187" t="n">
        <v>0</v>
      </c>
    </row>
    <row r="43" s="193" customFormat="true" ht="12.85" hidden="false" customHeight="false" outlineLevel="0" collapsed="false">
      <c r="A43" s="181" t="s">
        <v>203</v>
      </c>
      <c r="B43" s="189"/>
      <c r="C43" s="189" t="s">
        <v>336</v>
      </c>
      <c r="D43" s="190" t="n">
        <v>43466</v>
      </c>
      <c r="E43" s="190" t="n">
        <v>43800</v>
      </c>
      <c r="F43" s="190"/>
      <c r="G43" s="191"/>
      <c r="H43" s="182" t="s">
        <v>243</v>
      </c>
      <c r="I43" s="192"/>
      <c r="J43" s="192"/>
      <c r="K43" s="187" t="n">
        <v>10000000</v>
      </c>
      <c r="L43" s="187" t="n">
        <v>0</v>
      </c>
      <c r="M43" s="187" t="n">
        <v>0</v>
      </c>
      <c r="N43" s="187" t="n">
        <v>10000000</v>
      </c>
      <c r="O43" s="187" t="n">
        <v>0</v>
      </c>
      <c r="P43" s="187" t="n">
        <v>0</v>
      </c>
    </row>
    <row r="44" s="193" customFormat="true" ht="12.85" hidden="false" customHeight="false" outlineLevel="0" collapsed="false">
      <c r="A44" s="181" t="s">
        <v>203</v>
      </c>
      <c r="B44" s="189"/>
      <c r="C44" s="189" t="s">
        <v>337</v>
      </c>
      <c r="D44" s="190" t="n">
        <v>43466</v>
      </c>
      <c r="E44" s="190" t="n">
        <v>43678</v>
      </c>
      <c r="F44" s="190"/>
      <c r="G44" s="191"/>
      <c r="H44" s="191" t="s">
        <v>237</v>
      </c>
      <c r="I44" s="192"/>
      <c r="J44" s="192"/>
      <c r="K44" s="187" t="n">
        <v>15000000</v>
      </c>
      <c r="L44" s="187" t="n">
        <v>0</v>
      </c>
      <c r="M44" s="187" t="n">
        <v>0</v>
      </c>
      <c r="N44" s="187" t="n">
        <v>15000000</v>
      </c>
      <c r="O44" s="187" t="n">
        <v>0</v>
      </c>
      <c r="P44" s="187" t="n">
        <v>0</v>
      </c>
    </row>
    <row r="45" s="193" customFormat="true" ht="12.85" hidden="false" customHeight="false" outlineLevel="0" collapsed="false">
      <c r="A45" s="181" t="s">
        <v>203</v>
      </c>
      <c r="B45" s="189"/>
      <c r="C45" s="189" t="s">
        <v>338</v>
      </c>
      <c r="D45" s="190" t="n">
        <v>43466</v>
      </c>
      <c r="E45" s="190" t="n">
        <v>43800</v>
      </c>
      <c r="F45" s="190"/>
      <c r="G45" s="191"/>
      <c r="H45" s="182" t="s">
        <v>243</v>
      </c>
      <c r="I45" s="192"/>
      <c r="J45" s="192"/>
      <c r="K45" s="187" t="n">
        <v>14400000</v>
      </c>
      <c r="L45" s="187" t="n">
        <v>0</v>
      </c>
      <c r="M45" s="187" t="n">
        <v>0</v>
      </c>
      <c r="N45" s="187" t="n">
        <v>14400000</v>
      </c>
      <c r="O45" s="187" t="n">
        <v>0</v>
      </c>
      <c r="P45" s="187" t="n">
        <v>0</v>
      </c>
    </row>
    <row r="46" s="193" customFormat="true" ht="12.85" hidden="false" customHeight="false" outlineLevel="0" collapsed="false">
      <c r="A46" s="181" t="s">
        <v>203</v>
      </c>
      <c r="B46" s="189"/>
      <c r="C46" s="189" t="s">
        <v>339</v>
      </c>
      <c r="D46" s="190" t="n">
        <v>43466</v>
      </c>
      <c r="E46" s="190" t="n">
        <v>43800</v>
      </c>
      <c r="F46" s="190"/>
      <c r="G46" s="191"/>
      <c r="H46" s="182" t="s">
        <v>243</v>
      </c>
      <c r="I46" s="192"/>
      <c r="J46" s="192"/>
      <c r="K46" s="187" t="n">
        <v>7500000</v>
      </c>
      <c r="L46" s="187" t="n">
        <v>0</v>
      </c>
      <c r="M46" s="187" t="n">
        <v>0</v>
      </c>
      <c r="N46" s="187" t="n">
        <v>7500000</v>
      </c>
      <c r="O46" s="187" t="n">
        <v>0</v>
      </c>
      <c r="P46" s="187" t="n">
        <v>0</v>
      </c>
    </row>
    <row r="47" s="193" customFormat="true" ht="12.85" hidden="false" customHeight="false" outlineLevel="0" collapsed="false">
      <c r="A47" s="181" t="s">
        <v>203</v>
      </c>
      <c r="B47" s="189"/>
      <c r="C47" s="189" t="s">
        <v>340</v>
      </c>
      <c r="D47" s="190" t="n">
        <v>43466</v>
      </c>
      <c r="E47" s="190" t="n">
        <v>43586</v>
      </c>
      <c r="F47" s="190"/>
      <c r="G47" s="191"/>
      <c r="H47" s="182" t="s">
        <v>243</v>
      </c>
      <c r="I47" s="192"/>
      <c r="J47" s="192"/>
      <c r="K47" s="187" t="n">
        <v>23000000</v>
      </c>
      <c r="L47" s="187" t="n">
        <v>0</v>
      </c>
      <c r="M47" s="187" t="n">
        <v>0</v>
      </c>
      <c r="N47" s="187" t="n">
        <v>23000000</v>
      </c>
      <c r="O47" s="187" t="n">
        <v>0</v>
      </c>
      <c r="P47" s="187" t="n">
        <v>0</v>
      </c>
    </row>
    <row r="48" s="193" customFormat="true" ht="12.85" hidden="false" customHeight="false" outlineLevel="0" collapsed="false">
      <c r="A48" s="181" t="s">
        <v>203</v>
      </c>
      <c r="B48" s="189"/>
      <c r="C48" s="189" t="s">
        <v>341</v>
      </c>
      <c r="D48" s="190" t="n">
        <v>42821</v>
      </c>
      <c r="E48" s="190" t="n">
        <v>43646</v>
      </c>
      <c r="F48" s="190"/>
      <c r="G48" s="191"/>
      <c r="H48" s="182" t="s">
        <v>243</v>
      </c>
      <c r="I48" s="192"/>
      <c r="J48" s="192"/>
      <c r="K48" s="187" t="n">
        <v>185333333.33</v>
      </c>
      <c r="L48" s="187" t="n">
        <v>43855072.12</v>
      </c>
      <c r="M48" s="187" t="n">
        <v>102962962.96</v>
      </c>
      <c r="N48" s="187" t="n">
        <v>38515298.25</v>
      </c>
      <c r="O48" s="187" t="n">
        <v>0</v>
      </c>
      <c r="P48" s="187" t="n">
        <v>0</v>
      </c>
    </row>
    <row r="49" s="193" customFormat="true" ht="12.85" hidden="false" customHeight="false" outlineLevel="0" collapsed="false">
      <c r="A49" s="181" t="s">
        <v>203</v>
      </c>
      <c r="B49" s="189"/>
      <c r="C49" s="189" t="s">
        <v>342</v>
      </c>
      <c r="D49" s="190" t="n">
        <v>42975</v>
      </c>
      <c r="E49" s="190" t="n">
        <v>44071</v>
      </c>
      <c r="F49" s="190"/>
      <c r="G49" s="191"/>
      <c r="H49" s="182" t="s">
        <v>243</v>
      </c>
      <c r="I49" s="192"/>
      <c r="J49" s="192"/>
      <c r="K49" s="187" t="n">
        <v>238666666.67</v>
      </c>
      <c r="L49" s="187" t="n">
        <v>62642000</v>
      </c>
      <c r="M49" s="187" t="n">
        <v>91970400</v>
      </c>
      <c r="N49" s="187" t="n">
        <v>67200000</v>
      </c>
      <c r="O49" s="187" t="n">
        <v>16854266.67</v>
      </c>
      <c r="P49" s="187" t="n">
        <v>0</v>
      </c>
    </row>
    <row r="50" s="193" customFormat="true" ht="12.85" hidden="false" customHeight="false" outlineLevel="0" collapsed="false">
      <c r="A50" s="181" t="s">
        <v>203</v>
      </c>
      <c r="B50" s="189"/>
      <c r="C50" s="189" t="s">
        <v>343</v>
      </c>
      <c r="D50" s="190" t="n">
        <v>43193</v>
      </c>
      <c r="E50" s="190" t="n">
        <v>43407</v>
      </c>
      <c r="F50" s="190"/>
      <c r="G50" s="191"/>
      <c r="H50" s="182" t="s">
        <v>243</v>
      </c>
      <c r="I50" s="192"/>
      <c r="J50" s="192"/>
      <c r="K50" s="187" t="n">
        <v>3000000</v>
      </c>
      <c r="L50" s="187" t="n">
        <v>1156680</v>
      </c>
      <c r="M50" s="187" t="n">
        <v>2750000</v>
      </c>
      <c r="N50" s="187" t="n">
        <v>250000</v>
      </c>
      <c r="O50" s="187" t="n">
        <v>0</v>
      </c>
      <c r="P50" s="187" t="n">
        <v>0</v>
      </c>
    </row>
    <row r="51" s="193" customFormat="true" ht="12.85" hidden="false" customHeight="false" outlineLevel="0" collapsed="false">
      <c r="A51" s="181" t="s">
        <v>203</v>
      </c>
      <c r="B51" s="189"/>
      <c r="C51" s="189" t="s">
        <v>344</v>
      </c>
      <c r="D51" s="190" t="n">
        <v>43313</v>
      </c>
      <c r="E51" s="190" t="n">
        <v>43556</v>
      </c>
      <c r="F51" s="190"/>
      <c r="G51" s="191"/>
      <c r="H51" s="182" t="s">
        <v>243</v>
      </c>
      <c r="I51" s="192"/>
      <c r="J51" s="192"/>
      <c r="K51" s="187" t="n">
        <v>9000000</v>
      </c>
      <c r="L51" s="187" t="n">
        <v>0</v>
      </c>
      <c r="M51" s="187" t="n">
        <v>6300000</v>
      </c>
      <c r="N51" s="187" t="n">
        <v>2700000</v>
      </c>
      <c r="O51" s="187" t="n">
        <v>0</v>
      </c>
      <c r="P51" s="187" t="n">
        <v>0</v>
      </c>
    </row>
    <row r="52" s="193" customFormat="true" ht="12.85" hidden="false" customHeight="false" outlineLevel="0" collapsed="false">
      <c r="A52" s="181" t="s">
        <v>203</v>
      </c>
      <c r="B52" s="189"/>
      <c r="C52" s="189" t="s">
        <v>345</v>
      </c>
      <c r="D52" s="190" t="n">
        <v>43374</v>
      </c>
      <c r="E52" s="190" t="n">
        <v>43739</v>
      </c>
      <c r="F52" s="190"/>
      <c r="G52" s="191"/>
      <c r="H52" s="182" t="s">
        <v>243</v>
      </c>
      <c r="I52" s="192"/>
      <c r="J52" s="192"/>
      <c r="K52" s="187" t="n">
        <v>21689934</v>
      </c>
      <c r="L52" s="187" t="n">
        <v>0</v>
      </c>
      <c r="M52" s="187" t="n">
        <v>15300000</v>
      </c>
      <c r="N52" s="187" t="n">
        <v>6389934</v>
      </c>
      <c r="O52" s="187" t="n">
        <v>0</v>
      </c>
      <c r="P52" s="187" t="n">
        <v>0</v>
      </c>
    </row>
    <row r="53" s="193" customFormat="true" ht="12.85" hidden="false" customHeight="false" outlineLevel="0" collapsed="false">
      <c r="A53" s="181" t="s">
        <v>203</v>
      </c>
      <c r="B53" s="189"/>
      <c r="C53" s="189" t="s">
        <v>341</v>
      </c>
      <c r="D53" s="190" t="n">
        <v>42821</v>
      </c>
      <c r="E53" s="190" t="n">
        <v>43646</v>
      </c>
      <c r="F53" s="190"/>
      <c r="G53" s="191"/>
      <c r="H53" s="182" t="s">
        <v>243</v>
      </c>
      <c r="I53" s="192"/>
      <c r="J53" s="192"/>
      <c r="K53" s="187" t="n">
        <v>92666666.67</v>
      </c>
      <c r="L53" s="187" t="n">
        <v>21927536.06</v>
      </c>
      <c r="M53" s="187" t="n">
        <v>51481481.48</v>
      </c>
      <c r="N53" s="187" t="n">
        <v>19257649.13</v>
      </c>
      <c r="O53" s="187" t="n">
        <v>0</v>
      </c>
      <c r="P53" s="187" t="n">
        <v>0</v>
      </c>
    </row>
    <row r="54" s="193" customFormat="true" ht="12.85" hidden="false" customHeight="false" outlineLevel="0" collapsed="false">
      <c r="A54" s="181" t="s">
        <v>203</v>
      </c>
      <c r="B54" s="189"/>
      <c r="C54" s="189" t="s">
        <v>342</v>
      </c>
      <c r="D54" s="190" t="n">
        <v>42975</v>
      </c>
      <c r="E54" s="190" t="n">
        <v>44071</v>
      </c>
      <c r="F54" s="190"/>
      <c r="G54" s="191"/>
      <c r="H54" s="182" t="s">
        <v>243</v>
      </c>
      <c r="I54" s="192"/>
      <c r="J54" s="192"/>
      <c r="K54" s="187" t="n">
        <v>119333333.33</v>
      </c>
      <c r="L54" s="187" t="n">
        <v>31321000</v>
      </c>
      <c r="M54" s="187" t="n">
        <v>45985200</v>
      </c>
      <c r="N54" s="187" t="n">
        <v>33600000</v>
      </c>
      <c r="O54" s="187" t="n">
        <v>8427133.33</v>
      </c>
      <c r="P54" s="187" t="n">
        <v>0</v>
      </c>
    </row>
    <row r="55" s="193" customFormat="true" ht="12.85" hidden="false" customHeight="false" outlineLevel="0" collapsed="false">
      <c r="A55" s="181" t="s">
        <v>203</v>
      </c>
      <c r="B55" s="189"/>
      <c r="C55" s="189" t="s">
        <v>346</v>
      </c>
      <c r="D55" s="190" t="n">
        <v>43466</v>
      </c>
      <c r="E55" s="190" t="n">
        <v>43830</v>
      </c>
      <c r="F55" s="190"/>
      <c r="G55" s="191"/>
      <c r="H55" s="191" t="s">
        <v>54</v>
      </c>
      <c r="I55" s="192"/>
      <c r="J55" s="192"/>
      <c r="K55" s="187" t="n">
        <v>65700000</v>
      </c>
      <c r="L55" s="187" t="n">
        <v>0</v>
      </c>
      <c r="M55" s="187" t="n">
        <v>0</v>
      </c>
      <c r="N55" s="187" t="n">
        <v>79700000</v>
      </c>
      <c r="O55" s="187" t="n">
        <v>0</v>
      </c>
      <c r="P55" s="187" t="n">
        <v>0</v>
      </c>
    </row>
    <row r="56" s="169" customFormat="true" ht="15" hidden="false" customHeight="true" outlineLevel="0" collapsed="false">
      <c r="A56" s="36" t="s">
        <v>62</v>
      </c>
      <c r="B56" s="36"/>
      <c r="C56" s="36"/>
      <c r="D56" s="36"/>
      <c r="E56" s="36"/>
      <c r="F56" s="36"/>
      <c r="G56" s="36"/>
      <c r="H56" s="36"/>
      <c r="I56" s="36"/>
      <c r="J56" s="36"/>
      <c r="K56" s="38" t="n">
        <f aca="false">SUM(K19:K55)</f>
        <v>1593507533.17</v>
      </c>
      <c r="L56" s="38" t="n">
        <f aca="false">SUM(L19:L55)</f>
        <v>311730349.18</v>
      </c>
      <c r="M56" s="38" t="n">
        <f aca="false">SUM(M19:M55)</f>
        <v>635592093</v>
      </c>
      <c r="N56" s="38" t="n">
        <f aca="false">SUM(N19:N55)</f>
        <v>588115895</v>
      </c>
      <c r="O56" s="38" t="n">
        <f aca="false">SUM(O19:O55)</f>
        <v>118601400</v>
      </c>
      <c r="P56" s="38" t="n">
        <f aca="false">SUM(P19:P55)</f>
        <v>47000000</v>
      </c>
    </row>
    <row r="57" s="169" customFormat="true" ht="30.75" hidden="false" customHeight="true" outlineLevel="0" collapsed="false">
      <c r="K57" s="194"/>
      <c r="L57" s="195"/>
      <c r="M57" s="194"/>
      <c r="N57" s="1"/>
      <c r="O57" s="196"/>
      <c r="P57" s="196"/>
    </row>
    <row r="58" customFormat="false" ht="12.85" hidden="false" customHeight="false" outlineLevel="0" collapsed="false">
      <c r="A58" s="153" t="s">
        <v>166</v>
      </c>
    </row>
    <row r="59" customFormat="false" ht="12.85" hidden="false" customHeight="false" outlineLevel="0" collapsed="false">
      <c r="A59" s="1" t="s">
        <v>167</v>
      </c>
      <c r="F59" s="197"/>
    </row>
    <row r="60" customFormat="false" ht="12.85" hidden="false" customHeight="false" outlineLevel="0" collapsed="false">
      <c r="A60" s="1" t="s">
        <v>168</v>
      </c>
      <c r="H60" s="108"/>
      <c r="N60" s="198"/>
    </row>
    <row r="61" customFormat="false" ht="12.85" hidden="false" customHeight="false" outlineLevel="0" collapsed="false">
      <c r="A61" s="1" t="s">
        <v>169</v>
      </c>
      <c r="L61" s="199"/>
      <c r="M61" s="200"/>
      <c r="N61" s="201"/>
    </row>
    <row r="62" customFormat="false" ht="12.85" hidden="false" customHeight="false" outlineLevel="0" collapsed="false">
      <c r="A62" s="1" t="s">
        <v>170</v>
      </c>
      <c r="L62" s="199"/>
      <c r="M62" s="200"/>
      <c r="N62" s="201"/>
    </row>
    <row r="63" customFormat="false" ht="12.85" hidden="false" customHeight="false" outlineLevel="0" collapsed="false">
      <c r="A63" s="1" t="s">
        <v>171</v>
      </c>
      <c r="L63" s="199"/>
      <c r="M63" s="200"/>
    </row>
    <row r="64" customFormat="false" ht="12.85" hidden="false" customHeight="false" outlineLevel="0" collapsed="false">
      <c r="A64" s="1" t="s">
        <v>172</v>
      </c>
      <c r="L64" s="199"/>
      <c r="M64" s="200"/>
    </row>
    <row r="65" customFormat="false" ht="12.85" hidden="false" customHeight="false" outlineLevel="0" collapsed="false">
      <c r="A65" s="1" t="s">
        <v>173</v>
      </c>
      <c r="L65" s="199"/>
      <c r="M65" s="200"/>
    </row>
    <row r="66" customFormat="false" ht="12.85" hidden="false" customHeight="false" outlineLevel="0" collapsed="false">
      <c r="A66" s="1" t="s">
        <v>174</v>
      </c>
      <c r="L66" s="199"/>
      <c r="M66" s="200"/>
    </row>
    <row r="67" customFormat="false" ht="12.85" hidden="false" customHeight="false" outlineLevel="0" collapsed="false">
      <c r="A67" s="1" t="s">
        <v>175</v>
      </c>
      <c r="L67" s="199"/>
      <c r="M67" s="200"/>
    </row>
    <row r="68" customFormat="false" ht="12.85" hidden="false" customHeight="false" outlineLevel="0" collapsed="false">
      <c r="A68" s="1" t="s">
        <v>176</v>
      </c>
      <c r="L68" s="199"/>
      <c r="M68" s="200"/>
    </row>
    <row r="69" customFormat="false" ht="12.85" hidden="false" customHeight="false" outlineLevel="0" collapsed="false">
      <c r="A69" s="1" t="s">
        <v>177</v>
      </c>
      <c r="L69" s="198"/>
      <c r="M69" s="200"/>
    </row>
    <row r="70" customFormat="false" ht="12.85" hidden="false" customHeight="false" outlineLevel="0" collapsed="false">
      <c r="A70" s="154" t="s">
        <v>178</v>
      </c>
    </row>
    <row r="71" customFormat="false" ht="12.85" hidden="false" customHeight="false" outlineLevel="0" collapsed="false">
      <c r="A71" s="1" t="s">
        <v>179</v>
      </c>
    </row>
    <row r="72" customFormat="false" ht="12.85" hidden="false" customHeight="false" outlineLevel="0" collapsed="false">
      <c r="A72" s="154" t="s">
        <v>180</v>
      </c>
      <c r="L72" s="202"/>
    </row>
    <row r="73" customFormat="false" ht="12.85" hidden="false" customHeight="false" outlineLevel="0" collapsed="false">
      <c r="A73" s="154" t="s">
        <v>181</v>
      </c>
      <c r="L73" s="200"/>
    </row>
    <row r="74" customFormat="false" ht="12.85" hidden="false" customHeight="false" outlineLevel="0" collapsed="false">
      <c r="A74" s="154" t="s">
        <v>182</v>
      </c>
    </row>
    <row r="75" customFormat="false" ht="12.85" hidden="false" customHeight="false" outlineLevel="0" collapsed="false">
      <c r="A75" s="154" t="s">
        <v>183</v>
      </c>
    </row>
    <row r="76" customFormat="false" ht="12.85" hidden="false" customHeight="false" outlineLevel="0" collapsed="false">
      <c r="A76" s="154" t="s">
        <v>184</v>
      </c>
    </row>
  </sheetData>
  <mergeCells count="6">
    <mergeCell ref="A5:P5"/>
    <mergeCell ref="A6:P6"/>
    <mergeCell ref="A7:P7"/>
    <mergeCell ref="D14:F14"/>
    <mergeCell ref="N14:P14"/>
    <mergeCell ref="A56:J56"/>
  </mergeCells>
  <printOptions headings="false" gridLines="false" gridLinesSet="true" horizontalCentered="false" verticalCentered="false"/>
  <pageMargins left="1.03888888888889" right="0.7875" top="2.3625" bottom="0.532638888888889" header="0.511805555555555" footer="0.51180555555555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52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93" zoomScaleNormal="93" zoomScalePageLayoutView="100" workbookViewId="0">
      <selection pane="topLeft" activeCell="C57" activeCellId="0" sqref="C57"/>
    </sheetView>
  </sheetViews>
  <sheetFormatPr defaultRowHeight="12.85"/>
  <cols>
    <col collapsed="false" hidden="false" max="1" min="1" style="1" width="18.1224489795918"/>
    <col collapsed="false" hidden="true" max="2" min="2" style="1" width="0"/>
    <col collapsed="false" hidden="false" max="3" min="3" style="1" width="45.3826530612245"/>
    <col collapsed="false" hidden="false" max="4" min="4" style="1" width="10.5561224489796"/>
    <col collapsed="false" hidden="false" max="5" min="5" style="1" width="12.6989795918367"/>
    <col collapsed="false" hidden="false" max="6" min="6" style="1" width="13.1326530612245"/>
    <col collapsed="false" hidden="false" max="7" min="7" style="1" width="13.8418367346939"/>
    <col collapsed="false" hidden="false" max="8" min="8" style="214" width="15.2704081632653"/>
    <col collapsed="false" hidden="false" max="9" min="9" style="1" width="9.13265306122449"/>
    <col collapsed="false" hidden="false" max="10" min="10" style="1" width="8.28061224489796"/>
    <col collapsed="false" hidden="false" max="11" min="11" style="1" width="17.1275510204082"/>
    <col collapsed="false" hidden="false" max="12" min="12" style="1" width="13.8418367346939"/>
    <col collapsed="false" hidden="false" max="13" min="13" style="1" width="15.8367346938776"/>
    <col collapsed="false" hidden="false" max="14" min="14" style="1" width="16.6938775510204"/>
    <col collapsed="false" hidden="false" max="15" min="15" style="1" width="15.1275510204082"/>
    <col collapsed="false" hidden="false" max="16" min="16" style="1" width="17.9795918367347"/>
    <col collapsed="false" hidden="false" max="257" min="17" style="1" width="10.9897959183673"/>
  </cols>
  <sheetData>
    <row r="1" s="156" customFormat="true" ht="12.85" hidden="false" customHeight="false" outlineLevel="0" collapsed="false">
      <c r="A1" s="155"/>
      <c r="B1" s="155"/>
      <c r="C1" s="155"/>
      <c r="H1" s="215"/>
      <c r="P1" s="157"/>
    </row>
    <row r="2" s="156" customFormat="true" ht="12.85" hidden="false" customHeight="false" outlineLevel="0" collapsed="false">
      <c r="A2" s="158"/>
      <c r="B2" s="159"/>
      <c r="C2" s="159"/>
      <c r="D2" s="160"/>
      <c r="E2" s="160"/>
      <c r="F2" s="160"/>
      <c r="G2" s="160"/>
      <c r="H2" s="216"/>
      <c r="I2" s="160"/>
      <c r="J2" s="160"/>
      <c r="K2" s="160"/>
      <c r="L2" s="160"/>
      <c r="M2" s="160"/>
      <c r="N2" s="160"/>
      <c r="O2" s="160"/>
      <c r="P2" s="161" t="s">
        <v>185</v>
      </c>
    </row>
    <row r="3" s="156" customFormat="true" ht="12.85" hidden="false" customHeight="false" outlineLevel="0" collapsed="false">
      <c r="A3" s="162"/>
      <c r="B3" s="155"/>
      <c r="C3" s="155"/>
      <c r="H3" s="215"/>
      <c r="P3" s="163"/>
    </row>
    <row r="4" s="156" customFormat="true" ht="12.85" hidden="false" customHeight="false" outlineLevel="0" collapsed="false">
      <c r="A4" s="162"/>
      <c r="B4" s="155"/>
      <c r="C4" s="155"/>
      <c r="H4" s="215"/>
      <c r="P4" s="163"/>
    </row>
    <row r="5" s="156" customFormat="true" ht="12.8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="156" customFormat="true" ht="12.85" hidden="false" customHeight="false" outlineLevel="0" collapsed="false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56" customFormat="true" ht="12.85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="156" customFormat="true" ht="12.85" hidden="false" customHeight="false" outlineLevel="0" collapsed="false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="156" customFormat="true" ht="12.85" hidden="false" customHeight="false" outlineLevel="0" collapsed="false">
      <c r="A9" s="168" t="s">
        <v>347</v>
      </c>
      <c r="B9" s="169"/>
      <c r="C9" s="169"/>
      <c r="H9" s="215"/>
      <c r="P9" s="157"/>
    </row>
    <row r="10" s="156" customFormat="true" ht="12.85" hidden="false" customHeight="false" outlineLevel="0" collapsed="false">
      <c r="A10" s="162"/>
      <c r="H10" s="215"/>
      <c r="P10" s="157"/>
    </row>
    <row r="11" customFormat="false" ht="12.85" hidden="false" customHeight="false" outlineLevel="0" collapsed="false">
      <c r="A11" s="170"/>
      <c r="B11" s="171"/>
      <c r="C11" s="171"/>
      <c r="D11" s="171"/>
      <c r="E11" s="171"/>
      <c r="F11" s="171"/>
      <c r="G11" s="171"/>
      <c r="H11" s="217"/>
      <c r="I11" s="171"/>
      <c r="J11" s="171"/>
      <c r="K11" s="171"/>
      <c r="L11" s="172"/>
      <c r="M11" s="171"/>
      <c r="N11" s="171"/>
      <c r="O11" s="171"/>
      <c r="P11" s="173"/>
    </row>
    <row r="12" customFormat="false" ht="12.85" hidden="false" customHeight="false" outlineLevel="0" collapsed="false">
      <c r="A12" s="174"/>
      <c r="B12" s="175"/>
      <c r="C12" s="175"/>
      <c r="D12" s="175"/>
      <c r="E12" s="175"/>
      <c r="F12" s="175"/>
      <c r="G12" s="175"/>
      <c r="H12" s="218"/>
      <c r="I12" s="175"/>
      <c r="J12" s="175"/>
      <c r="K12" s="175"/>
      <c r="L12" s="175"/>
      <c r="M12" s="175"/>
      <c r="N12" s="175"/>
      <c r="O12" s="175"/>
      <c r="P12" s="175"/>
    </row>
    <row r="13" s="156" customFormat="true" ht="12.85" hidden="false" customHeight="false" outlineLevel="0" collapsed="false">
      <c r="C13" s="176"/>
      <c r="H13" s="215"/>
      <c r="K13" s="176"/>
    </row>
    <row r="14" s="156" customFormat="true" ht="12.85" hidden="false" customHeight="false" outlineLevel="0" collapsed="false">
      <c r="A14" s="3"/>
      <c r="B14" s="4"/>
      <c r="C14" s="3"/>
      <c r="D14" s="5" t="s">
        <v>2</v>
      </c>
      <c r="E14" s="5"/>
      <c r="F14" s="5"/>
      <c r="G14" s="3"/>
      <c r="H14" s="6"/>
      <c r="I14" s="3"/>
      <c r="J14" s="3"/>
      <c r="K14" s="12"/>
      <c r="L14" s="3"/>
      <c r="M14" s="6"/>
      <c r="N14" s="9" t="s">
        <v>4</v>
      </c>
      <c r="O14" s="9"/>
      <c r="P14" s="9"/>
    </row>
    <row r="15" s="156" customFormat="true" ht="12.75" hidden="false" customHeight="true" outlineLevel="0" collapsed="false">
      <c r="A15" s="10" t="s">
        <v>5</v>
      </c>
      <c r="B15" s="10" t="s">
        <v>6</v>
      </c>
      <c r="C15" s="10"/>
      <c r="D15" s="10"/>
      <c r="E15" s="3"/>
      <c r="F15" s="4"/>
      <c r="G15" s="10"/>
      <c r="H15" s="11" t="s">
        <v>7</v>
      </c>
      <c r="I15" s="10" t="s">
        <v>8</v>
      </c>
      <c r="J15" s="10" t="s">
        <v>8</v>
      </c>
      <c r="K15" s="12"/>
      <c r="L15" s="10" t="s">
        <v>9</v>
      </c>
      <c r="M15" s="11" t="s">
        <v>10</v>
      </c>
      <c r="N15" s="13"/>
      <c r="O15" s="13"/>
      <c r="P15" s="13"/>
    </row>
    <row r="16" s="156" customFormat="true" ht="12.85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2" t="s">
        <v>16</v>
      </c>
      <c r="G16" s="10" t="s">
        <v>17</v>
      </c>
      <c r="H16" s="11" t="s">
        <v>18</v>
      </c>
      <c r="I16" s="10" t="s">
        <v>19</v>
      </c>
      <c r="J16" s="10" t="s">
        <v>19</v>
      </c>
      <c r="K16" s="12" t="s">
        <v>20</v>
      </c>
      <c r="L16" s="10" t="s">
        <v>21</v>
      </c>
      <c r="M16" s="11" t="s">
        <v>22</v>
      </c>
      <c r="N16" s="10" t="s">
        <v>23</v>
      </c>
      <c r="O16" s="10" t="s">
        <v>24</v>
      </c>
      <c r="P16" s="10" t="s">
        <v>25</v>
      </c>
    </row>
    <row r="17" s="156" customFormat="true" ht="12.85" hidden="false" customHeight="false" outlineLevel="0" collapsed="false">
      <c r="A17" s="13"/>
      <c r="B17" s="13"/>
      <c r="C17" s="10"/>
      <c r="D17" s="10"/>
      <c r="E17" s="10"/>
      <c r="F17" s="12"/>
      <c r="G17" s="10"/>
      <c r="H17" s="11"/>
      <c r="I17" s="10" t="s">
        <v>26</v>
      </c>
      <c r="J17" s="10" t="s">
        <v>26</v>
      </c>
      <c r="K17" s="12"/>
      <c r="L17" s="14" t="n">
        <v>43281</v>
      </c>
      <c r="M17" s="15" t="n">
        <v>43465</v>
      </c>
      <c r="N17" s="13"/>
      <c r="O17" s="13"/>
      <c r="P17" s="10" t="s">
        <v>27</v>
      </c>
    </row>
    <row r="18" s="180" customFormat="true" ht="18" hidden="false" customHeight="true" outlineLevel="0" collapsed="false">
      <c r="A18" s="177" t="s">
        <v>28</v>
      </c>
      <c r="B18" s="177" t="s">
        <v>29</v>
      </c>
      <c r="C18" s="177" t="s">
        <v>30</v>
      </c>
      <c r="D18" s="177" t="s">
        <v>31</v>
      </c>
      <c r="E18" s="177" t="s">
        <v>32</v>
      </c>
      <c r="F18" s="178" t="s">
        <v>33</v>
      </c>
      <c r="G18" s="177" t="s">
        <v>34</v>
      </c>
      <c r="H18" s="179" t="s">
        <v>35</v>
      </c>
      <c r="I18" s="177" t="s">
        <v>36</v>
      </c>
      <c r="J18" s="177" t="s">
        <v>37</v>
      </c>
      <c r="K18" s="178" t="s">
        <v>38</v>
      </c>
      <c r="L18" s="177" t="s">
        <v>39</v>
      </c>
      <c r="M18" s="179" t="s">
        <v>40</v>
      </c>
      <c r="N18" s="177" t="s">
        <v>41</v>
      </c>
      <c r="O18" s="177" t="s">
        <v>41</v>
      </c>
      <c r="P18" s="177" t="s">
        <v>41</v>
      </c>
    </row>
    <row r="19" s="188" customFormat="true" ht="12.85" hidden="false" customHeight="false" outlineLevel="0" collapsed="false">
      <c r="A19" s="181" t="s">
        <v>216</v>
      </c>
      <c r="B19" s="182"/>
      <c r="C19" s="181" t="s">
        <v>348</v>
      </c>
      <c r="D19" s="183" t="n">
        <v>42736</v>
      </c>
      <c r="E19" s="183" t="n">
        <v>43100</v>
      </c>
      <c r="F19" s="183"/>
      <c r="G19" s="184"/>
      <c r="H19" s="191" t="s">
        <v>243</v>
      </c>
      <c r="I19" s="185"/>
      <c r="J19" s="185"/>
      <c r="K19" s="186" t="n">
        <v>2000000</v>
      </c>
      <c r="L19" s="210" t="n">
        <v>0</v>
      </c>
      <c r="M19" s="186" t="n">
        <v>0</v>
      </c>
      <c r="N19" s="186" t="n">
        <v>2000000</v>
      </c>
      <c r="O19" s="186" t="n">
        <v>0</v>
      </c>
      <c r="P19" s="186" t="n">
        <v>0</v>
      </c>
    </row>
    <row r="20" s="193" customFormat="true" ht="12.85" hidden="false" customHeight="false" outlineLevel="0" collapsed="false">
      <c r="A20" s="181" t="s">
        <v>216</v>
      </c>
      <c r="B20" s="189"/>
      <c r="C20" s="189" t="s">
        <v>349</v>
      </c>
      <c r="D20" s="190" t="n">
        <v>43466</v>
      </c>
      <c r="E20" s="190" t="n">
        <v>43830</v>
      </c>
      <c r="F20" s="190"/>
      <c r="G20" s="191"/>
      <c r="H20" s="182" t="s">
        <v>237</v>
      </c>
      <c r="I20" s="192"/>
      <c r="J20" s="192"/>
      <c r="K20" s="187" t="n">
        <v>8000000</v>
      </c>
      <c r="L20" s="187" t="n">
        <v>0</v>
      </c>
      <c r="M20" s="187" t="n">
        <v>0</v>
      </c>
      <c r="N20" s="187" t="n">
        <v>4000000</v>
      </c>
      <c r="O20" s="187" t="n">
        <v>4000000</v>
      </c>
      <c r="P20" s="187" t="n">
        <v>0</v>
      </c>
    </row>
    <row r="21" s="193" customFormat="true" ht="12.85" hidden="false" customHeight="false" outlineLevel="0" collapsed="false">
      <c r="A21" s="181" t="s">
        <v>216</v>
      </c>
      <c r="B21" s="189"/>
      <c r="C21" s="189" t="s">
        <v>350</v>
      </c>
      <c r="D21" s="190" t="n">
        <v>43617</v>
      </c>
      <c r="E21" s="190" t="n">
        <v>43830</v>
      </c>
      <c r="F21" s="190"/>
      <c r="G21" s="191"/>
      <c r="H21" s="182" t="s">
        <v>237</v>
      </c>
      <c r="I21" s="192"/>
      <c r="J21" s="192"/>
      <c r="K21" s="187" t="n">
        <v>24000000</v>
      </c>
      <c r="L21" s="187" t="n">
        <v>0</v>
      </c>
      <c r="M21" s="187" t="n">
        <v>0</v>
      </c>
      <c r="N21" s="187" t="n">
        <v>10530000</v>
      </c>
      <c r="O21" s="187" t="n">
        <v>13470000</v>
      </c>
      <c r="P21" s="187" t="n">
        <v>0</v>
      </c>
    </row>
    <row r="22" s="193" customFormat="true" ht="12.85" hidden="false" customHeight="false" outlineLevel="0" collapsed="false">
      <c r="A22" s="181" t="s">
        <v>216</v>
      </c>
      <c r="B22" s="189"/>
      <c r="C22" s="189" t="s">
        <v>351</v>
      </c>
      <c r="D22" s="190" t="n">
        <v>43617</v>
      </c>
      <c r="E22" s="190" t="n">
        <v>43830</v>
      </c>
      <c r="F22" s="190"/>
      <c r="G22" s="191"/>
      <c r="H22" s="182" t="s">
        <v>237</v>
      </c>
      <c r="I22" s="192"/>
      <c r="J22" s="192"/>
      <c r="K22" s="187" t="n">
        <v>2500000</v>
      </c>
      <c r="L22" s="187" t="n">
        <v>0</v>
      </c>
      <c r="M22" s="187" t="n">
        <v>0</v>
      </c>
      <c r="N22" s="187" t="n">
        <v>2500000</v>
      </c>
      <c r="O22" s="187" t="n">
        <v>0</v>
      </c>
      <c r="P22" s="187" t="n">
        <v>0</v>
      </c>
    </row>
    <row r="23" s="193" customFormat="true" ht="12.85" hidden="false" customHeight="false" outlineLevel="0" collapsed="false">
      <c r="A23" s="181" t="s">
        <v>216</v>
      </c>
      <c r="B23" s="189"/>
      <c r="C23" s="189" t="s">
        <v>352</v>
      </c>
      <c r="D23" s="190" t="n">
        <v>43160</v>
      </c>
      <c r="E23" s="190" t="n">
        <v>43585</v>
      </c>
      <c r="F23" s="190"/>
      <c r="G23" s="191"/>
      <c r="H23" s="191" t="s">
        <v>239</v>
      </c>
      <c r="I23" s="192"/>
      <c r="J23" s="192"/>
      <c r="K23" s="187" t="n">
        <v>56000000</v>
      </c>
      <c r="L23" s="187" t="n">
        <v>0</v>
      </c>
      <c r="M23" s="187" t="n">
        <v>21940000</v>
      </c>
      <c r="N23" s="187" t="n">
        <v>34060000</v>
      </c>
      <c r="O23" s="187" t="n">
        <v>0</v>
      </c>
      <c r="P23" s="187" t="n">
        <v>0</v>
      </c>
    </row>
    <row r="24" s="193" customFormat="true" ht="12.85" hidden="false" customHeight="false" outlineLevel="0" collapsed="false">
      <c r="A24" s="181" t="s">
        <v>216</v>
      </c>
      <c r="B24" s="189"/>
      <c r="C24" s="189" t="s">
        <v>353</v>
      </c>
      <c r="D24" s="190" t="n">
        <v>43497</v>
      </c>
      <c r="E24" s="190" t="n">
        <v>43799</v>
      </c>
      <c r="F24" s="190"/>
      <c r="G24" s="191"/>
      <c r="H24" s="191" t="s">
        <v>243</v>
      </c>
      <c r="I24" s="192"/>
      <c r="J24" s="192"/>
      <c r="K24" s="187" t="n">
        <v>5500000</v>
      </c>
      <c r="L24" s="187" t="n">
        <v>0</v>
      </c>
      <c r="M24" s="187" t="n">
        <v>0</v>
      </c>
      <c r="N24" s="187" t="n">
        <v>4100000</v>
      </c>
      <c r="O24" s="187" t="n">
        <v>1400000</v>
      </c>
      <c r="P24" s="187" t="n">
        <v>0</v>
      </c>
    </row>
    <row r="25" s="193" customFormat="true" ht="12.85" hidden="false" customHeight="false" outlineLevel="0" collapsed="false">
      <c r="A25" s="181" t="s">
        <v>216</v>
      </c>
      <c r="B25" s="189"/>
      <c r="C25" s="189" t="s">
        <v>354</v>
      </c>
      <c r="D25" s="190" t="n">
        <v>43525</v>
      </c>
      <c r="E25" s="190" t="n">
        <v>43617</v>
      </c>
      <c r="F25" s="190"/>
      <c r="G25" s="191"/>
      <c r="H25" s="191" t="s">
        <v>243</v>
      </c>
      <c r="I25" s="192"/>
      <c r="J25" s="192"/>
      <c r="K25" s="187" t="n">
        <v>2500000</v>
      </c>
      <c r="L25" s="187" t="n">
        <v>0</v>
      </c>
      <c r="M25" s="187" t="n">
        <v>0</v>
      </c>
      <c r="N25" s="187" t="n">
        <v>2500000</v>
      </c>
      <c r="O25" s="187" t="n">
        <v>0</v>
      </c>
      <c r="P25" s="187" t="n">
        <v>0</v>
      </c>
    </row>
    <row r="26" s="193" customFormat="true" ht="12.85" hidden="false" customHeight="false" outlineLevel="0" collapsed="false">
      <c r="A26" s="181" t="s">
        <v>216</v>
      </c>
      <c r="B26" s="189"/>
      <c r="C26" s="189" t="s">
        <v>355</v>
      </c>
      <c r="D26" s="190" t="n">
        <v>43678</v>
      </c>
      <c r="E26" s="190" t="n">
        <v>43983</v>
      </c>
      <c r="F26" s="190"/>
      <c r="G26" s="191"/>
      <c r="H26" s="191" t="s">
        <v>243</v>
      </c>
      <c r="I26" s="192"/>
      <c r="J26" s="192"/>
      <c r="K26" s="187" t="n">
        <v>12500000</v>
      </c>
      <c r="L26" s="187" t="n">
        <v>0</v>
      </c>
      <c r="M26" s="187" t="n">
        <v>0</v>
      </c>
      <c r="N26" s="187" t="n">
        <v>3750000</v>
      </c>
      <c r="O26" s="187" t="n">
        <v>8750000</v>
      </c>
      <c r="P26" s="187" t="n">
        <v>0</v>
      </c>
    </row>
    <row r="27" s="193" customFormat="true" ht="12.85" hidden="false" customHeight="false" outlineLevel="0" collapsed="false">
      <c r="A27" s="181" t="s">
        <v>216</v>
      </c>
      <c r="B27" s="189"/>
      <c r="C27" s="189" t="s">
        <v>356</v>
      </c>
      <c r="D27" s="190" t="n">
        <v>43497</v>
      </c>
      <c r="E27" s="190" t="n">
        <v>43616</v>
      </c>
      <c r="F27" s="190"/>
      <c r="G27" s="191"/>
      <c r="H27" s="191" t="s">
        <v>243</v>
      </c>
      <c r="I27" s="192"/>
      <c r="J27" s="192"/>
      <c r="K27" s="187" t="n">
        <v>10000000</v>
      </c>
      <c r="L27" s="187" t="n">
        <v>0</v>
      </c>
      <c r="M27" s="187" t="n">
        <v>0</v>
      </c>
      <c r="N27" s="187" t="n">
        <v>3475000</v>
      </c>
      <c r="O27" s="187" t="n">
        <v>6525000</v>
      </c>
      <c r="P27" s="187" t="n">
        <v>0</v>
      </c>
    </row>
    <row r="28" s="193" customFormat="true" ht="12.85" hidden="false" customHeight="false" outlineLevel="0" collapsed="false">
      <c r="A28" s="181" t="s">
        <v>216</v>
      </c>
      <c r="B28" s="189"/>
      <c r="C28" s="189" t="s">
        <v>357</v>
      </c>
      <c r="D28" s="190" t="n">
        <v>43497</v>
      </c>
      <c r="E28" s="190" t="n">
        <v>43616</v>
      </c>
      <c r="F28" s="190"/>
      <c r="G28" s="191"/>
      <c r="H28" s="191" t="s">
        <v>243</v>
      </c>
      <c r="I28" s="192"/>
      <c r="J28" s="192"/>
      <c r="K28" s="187" t="n">
        <v>7000000</v>
      </c>
      <c r="L28" s="187" t="n">
        <v>0</v>
      </c>
      <c r="M28" s="187" t="n">
        <v>0</v>
      </c>
      <c r="N28" s="187" t="n">
        <v>2800000</v>
      </c>
      <c r="O28" s="187" t="n">
        <v>4200000</v>
      </c>
      <c r="P28" s="187" t="n">
        <v>0</v>
      </c>
    </row>
    <row r="29" s="193" customFormat="true" ht="12.85" hidden="false" customHeight="false" outlineLevel="0" collapsed="false">
      <c r="A29" s="181" t="s">
        <v>216</v>
      </c>
      <c r="B29" s="189"/>
      <c r="C29" s="189" t="s">
        <v>358</v>
      </c>
      <c r="D29" s="190" t="n">
        <v>43739</v>
      </c>
      <c r="E29" s="190" t="n">
        <v>43921</v>
      </c>
      <c r="F29" s="190"/>
      <c r="G29" s="191"/>
      <c r="H29" s="191" t="s">
        <v>243</v>
      </c>
      <c r="I29" s="192"/>
      <c r="J29" s="192"/>
      <c r="K29" s="187" t="n">
        <v>8500000</v>
      </c>
      <c r="L29" s="187" t="n">
        <v>0</v>
      </c>
      <c r="M29" s="187" t="n">
        <v>0</v>
      </c>
      <c r="N29" s="187" t="n">
        <v>2035000</v>
      </c>
      <c r="O29" s="187" t="n">
        <v>6465000</v>
      </c>
      <c r="P29" s="187" t="n">
        <v>0</v>
      </c>
    </row>
    <row r="30" s="207" customFormat="true" ht="12.85" hidden="false" customHeight="false" outlineLevel="0" collapsed="false">
      <c r="A30" s="181" t="s">
        <v>216</v>
      </c>
      <c r="B30" s="189"/>
      <c r="C30" s="189" t="s">
        <v>359</v>
      </c>
      <c r="D30" s="190" t="n">
        <v>43770</v>
      </c>
      <c r="E30" s="190" t="n">
        <v>43891</v>
      </c>
      <c r="F30" s="190"/>
      <c r="G30" s="191"/>
      <c r="H30" s="191" t="s">
        <v>243</v>
      </c>
      <c r="I30" s="192"/>
      <c r="J30" s="192"/>
      <c r="K30" s="187" t="n">
        <v>3500000</v>
      </c>
      <c r="L30" s="187" t="n">
        <v>0</v>
      </c>
      <c r="M30" s="187" t="n">
        <v>0</v>
      </c>
      <c r="N30" s="206" t="n">
        <v>700000</v>
      </c>
      <c r="O30" s="187" t="n">
        <v>2800000</v>
      </c>
      <c r="P30" s="187" t="n">
        <v>0</v>
      </c>
    </row>
    <row r="31" s="193" customFormat="true" ht="12.85" hidden="false" customHeight="false" outlineLevel="0" collapsed="false">
      <c r="A31" s="181" t="s">
        <v>216</v>
      </c>
      <c r="B31" s="189"/>
      <c r="C31" s="189" t="s">
        <v>360</v>
      </c>
      <c r="D31" s="190" t="n">
        <v>43770</v>
      </c>
      <c r="E31" s="190" t="n">
        <v>43921</v>
      </c>
      <c r="F31" s="190"/>
      <c r="G31" s="191"/>
      <c r="H31" s="191" t="s">
        <v>243</v>
      </c>
      <c r="I31" s="192"/>
      <c r="J31" s="192"/>
      <c r="K31" s="108" t="n">
        <v>3500000</v>
      </c>
      <c r="L31" s="187" t="n">
        <v>0</v>
      </c>
      <c r="M31" s="208" t="n">
        <v>0</v>
      </c>
      <c r="N31" s="133" t="n">
        <v>700000</v>
      </c>
      <c r="O31" s="209" t="n">
        <v>2800000</v>
      </c>
      <c r="P31" s="187" t="n">
        <v>0</v>
      </c>
    </row>
    <row r="32" s="169" customFormat="true" ht="15" hidden="false" customHeight="true" outlineLevel="0" collapsed="false">
      <c r="A32" s="36" t="s">
        <v>62</v>
      </c>
      <c r="B32" s="36"/>
      <c r="C32" s="36"/>
      <c r="D32" s="36"/>
      <c r="E32" s="36"/>
      <c r="F32" s="36"/>
      <c r="G32" s="36"/>
      <c r="H32" s="36"/>
      <c r="I32" s="36"/>
      <c r="J32" s="36"/>
      <c r="K32" s="38" t="n">
        <f aca="false">SUM(K19:K31)</f>
        <v>145500000</v>
      </c>
      <c r="L32" s="38" t="n">
        <f aca="false">SUM(L19:L31)</f>
        <v>0</v>
      </c>
      <c r="M32" s="38" t="n">
        <f aca="false">SUM(M19:M31)</f>
        <v>21940000</v>
      </c>
      <c r="N32" s="38" t="n">
        <f aca="false">SUM(N19:N31)</f>
        <v>73150000</v>
      </c>
      <c r="O32" s="38" t="n">
        <f aca="false">SUM(O19:O31)</f>
        <v>50410000</v>
      </c>
      <c r="P32" s="38" t="n">
        <f aca="false">SUM(P19:P31)</f>
        <v>0</v>
      </c>
    </row>
    <row r="33" s="169" customFormat="true" ht="30.75" hidden="false" customHeight="true" outlineLevel="0" collapsed="false">
      <c r="H33" s="219"/>
      <c r="K33" s="194"/>
      <c r="L33" s="195"/>
      <c r="M33" s="194"/>
      <c r="N33" s="1"/>
      <c r="O33" s="196"/>
      <c r="P33" s="196"/>
    </row>
    <row r="34" customFormat="false" ht="12.85" hidden="false" customHeight="false" outlineLevel="0" collapsed="false">
      <c r="A34" s="153" t="s">
        <v>166</v>
      </c>
    </row>
    <row r="35" customFormat="false" ht="12.85" hidden="false" customHeight="false" outlineLevel="0" collapsed="false">
      <c r="A35" s="1" t="s">
        <v>167</v>
      </c>
      <c r="F35" s="197"/>
    </row>
    <row r="36" customFormat="false" ht="12.85" hidden="false" customHeight="false" outlineLevel="0" collapsed="false">
      <c r="A36" s="1" t="s">
        <v>168</v>
      </c>
      <c r="H36" s="220"/>
      <c r="N36" s="198"/>
    </row>
    <row r="37" customFormat="false" ht="12.85" hidden="false" customHeight="false" outlineLevel="0" collapsed="false">
      <c r="A37" s="1" t="s">
        <v>169</v>
      </c>
      <c r="L37" s="199"/>
      <c r="M37" s="200"/>
      <c r="N37" s="201"/>
    </row>
    <row r="38" customFormat="false" ht="12.85" hidden="false" customHeight="false" outlineLevel="0" collapsed="false">
      <c r="A38" s="1" t="s">
        <v>170</v>
      </c>
      <c r="L38" s="199"/>
      <c r="M38" s="200"/>
      <c r="N38" s="201"/>
    </row>
    <row r="39" customFormat="false" ht="12.85" hidden="false" customHeight="false" outlineLevel="0" collapsed="false">
      <c r="A39" s="1" t="s">
        <v>171</v>
      </c>
      <c r="L39" s="199"/>
      <c r="M39" s="200"/>
    </row>
    <row r="40" customFormat="false" ht="12.85" hidden="false" customHeight="false" outlineLevel="0" collapsed="false">
      <c r="A40" s="1" t="s">
        <v>172</v>
      </c>
      <c r="L40" s="199"/>
      <c r="M40" s="200"/>
    </row>
    <row r="41" customFormat="false" ht="12.85" hidden="false" customHeight="false" outlineLevel="0" collapsed="false">
      <c r="A41" s="1" t="s">
        <v>173</v>
      </c>
      <c r="L41" s="199"/>
      <c r="M41" s="200"/>
    </row>
    <row r="42" customFormat="false" ht="12.85" hidden="false" customHeight="false" outlineLevel="0" collapsed="false">
      <c r="A42" s="1" t="s">
        <v>174</v>
      </c>
      <c r="L42" s="199"/>
      <c r="M42" s="200"/>
    </row>
    <row r="43" customFormat="false" ht="12.85" hidden="false" customHeight="false" outlineLevel="0" collapsed="false">
      <c r="A43" s="1" t="s">
        <v>175</v>
      </c>
      <c r="L43" s="199"/>
      <c r="M43" s="200"/>
    </row>
    <row r="44" customFormat="false" ht="12.85" hidden="false" customHeight="false" outlineLevel="0" collapsed="false">
      <c r="A44" s="1" t="s">
        <v>176</v>
      </c>
      <c r="L44" s="199"/>
      <c r="M44" s="200"/>
    </row>
    <row r="45" customFormat="false" ht="12.85" hidden="false" customHeight="false" outlineLevel="0" collapsed="false">
      <c r="A45" s="1" t="s">
        <v>177</v>
      </c>
      <c r="L45" s="198"/>
      <c r="M45" s="200"/>
    </row>
    <row r="46" customFormat="false" ht="12.85" hidden="false" customHeight="false" outlineLevel="0" collapsed="false">
      <c r="A46" s="154" t="s">
        <v>178</v>
      </c>
    </row>
    <row r="47" customFormat="false" ht="12.85" hidden="false" customHeight="false" outlineLevel="0" collapsed="false">
      <c r="A47" s="1" t="s">
        <v>179</v>
      </c>
    </row>
    <row r="48" customFormat="false" ht="12.85" hidden="false" customHeight="false" outlineLevel="0" collapsed="false">
      <c r="A48" s="154" t="s">
        <v>180</v>
      </c>
      <c r="L48" s="202"/>
    </row>
    <row r="49" customFormat="false" ht="12.85" hidden="false" customHeight="false" outlineLevel="0" collapsed="false">
      <c r="A49" s="154" t="s">
        <v>181</v>
      </c>
      <c r="L49" s="200"/>
    </row>
    <row r="50" customFormat="false" ht="12.85" hidden="false" customHeight="false" outlineLevel="0" collapsed="false">
      <c r="A50" s="154" t="s">
        <v>182</v>
      </c>
    </row>
    <row r="51" customFormat="false" ht="12.85" hidden="false" customHeight="false" outlineLevel="0" collapsed="false">
      <c r="A51" s="154" t="s">
        <v>183</v>
      </c>
    </row>
    <row r="52" customFormat="false" ht="12.85" hidden="false" customHeight="false" outlineLevel="0" collapsed="false">
      <c r="A52" s="154" t="s">
        <v>184</v>
      </c>
    </row>
  </sheetData>
  <mergeCells count="6">
    <mergeCell ref="A5:P5"/>
    <mergeCell ref="A6:P6"/>
    <mergeCell ref="A7:P7"/>
    <mergeCell ref="D14:F14"/>
    <mergeCell ref="N14:P14"/>
    <mergeCell ref="A32:J32"/>
  </mergeCells>
  <printOptions headings="false" gridLines="false" gridLinesSet="true" horizontalCentered="false" verticalCentered="false"/>
  <pageMargins left="1.03888888888889" right="0.7875" top="2.3625" bottom="0.532638888888889" header="0.511805555555555" footer="0.51180555555555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51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93" zoomScaleNormal="93" zoomScalePageLayoutView="100" workbookViewId="0">
      <selection pane="topLeft" activeCell="A25" activeCellId="0" sqref="A25"/>
    </sheetView>
  </sheetViews>
  <sheetFormatPr defaultRowHeight="12.85"/>
  <cols>
    <col collapsed="false" hidden="false" max="1" min="1" style="1" width="18.1224489795918"/>
    <col collapsed="false" hidden="true" max="2" min="2" style="1" width="0"/>
    <col collapsed="false" hidden="false" max="3" min="3" style="1" width="50.6326530612245"/>
    <col collapsed="false" hidden="false" max="4" min="4" style="1" width="10.5561224489796"/>
    <col collapsed="false" hidden="false" max="5" min="5" style="1" width="12.6989795918367"/>
    <col collapsed="false" hidden="false" max="6" min="6" style="1" width="13.1326530612245"/>
    <col collapsed="false" hidden="false" max="7" min="7" style="1" width="13.8418367346939"/>
    <col collapsed="false" hidden="false" max="8" min="8" style="1" width="17.4387755102041"/>
    <col collapsed="false" hidden="false" max="9" min="9" style="1" width="9.13265306122449"/>
    <col collapsed="false" hidden="false" max="10" min="10" style="1" width="8.28061224489796"/>
    <col collapsed="false" hidden="false" max="11" min="11" style="1" width="17.1275510204082"/>
    <col collapsed="false" hidden="false" max="12" min="12" style="1" width="13.8418367346939"/>
    <col collapsed="false" hidden="false" max="13" min="13" style="1" width="15.8367346938776"/>
    <col collapsed="false" hidden="false" max="14" min="14" style="1" width="16.6938775510204"/>
    <col collapsed="false" hidden="false" max="15" min="15" style="1" width="15.1275510204082"/>
    <col collapsed="false" hidden="false" max="16" min="16" style="1" width="17.9795918367347"/>
    <col collapsed="false" hidden="false" max="257" min="17" style="1" width="10.9897959183673"/>
  </cols>
  <sheetData>
    <row r="1" s="156" customFormat="true" ht="12.85" hidden="false" customHeight="false" outlineLevel="0" collapsed="false">
      <c r="A1" s="155"/>
      <c r="B1" s="155"/>
      <c r="C1" s="155"/>
      <c r="P1" s="157"/>
    </row>
    <row r="2" s="156" customFormat="true" ht="12.85" hidden="false" customHeight="false" outlineLevel="0" collapsed="false">
      <c r="A2" s="158"/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 t="s">
        <v>185</v>
      </c>
    </row>
    <row r="3" s="156" customFormat="true" ht="12.85" hidden="false" customHeight="false" outlineLevel="0" collapsed="false">
      <c r="A3" s="162"/>
      <c r="B3" s="155"/>
      <c r="C3" s="155"/>
      <c r="P3" s="163"/>
    </row>
    <row r="4" s="156" customFormat="true" ht="12.85" hidden="false" customHeight="false" outlineLevel="0" collapsed="false">
      <c r="A4" s="162"/>
      <c r="B4" s="155"/>
      <c r="C4" s="155"/>
      <c r="P4" s="163"/>
    </row>
    <row r="5" s="156" customFormat="true" ht="12.8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="156" customFormat="true" ht="12.85" hidden="false" customHeight="false" outlineLevel="0" collapsed="false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56" customFormat="true" ht="12.85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="156" customFormat="true" ht="12.85" hidden="false" customHeight="false" outlineLevel="0" collapsed="false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="156" customFormat="true" ht="12.85" hidden="false" customHeight="false" outlineLevel="0" collapsed="false">
      <c r="A9" s="168" t="s">
        <v>361</v>
      </c>
      <c r="B9" s="169"/>
      <c r="C9" s="169"/>
      <c r="P9" s="157"/>
    </row>
    <row r="10" s="156" customFormat="true" ht="12.85" hidden="false" customHeight="false" outlineLevel="0" collapsed="false">
      <c r="A10" s="162"/>
      <c r="P10" s="157"/>
    </row>
    <row r="11" customFormat="false" ht="12.85" hidden="false" customHeight="false" outlineLevel="0" collapsed="false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  <c r="M11" s="171"/>
      <c r="N11" s="171"/>
      <c r="O11" s="171"/>
      <c r="P11" s="173"/>
    </row>
    <row r="12" customFormat="false" ht="12.85" hidden="false" customHeight="false" outlineLevel="0" collapsed="false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="156" customFormat="true" ht="12.85" hidden="false" customHeight="false" outlineLevel="0" collapsed="false">
      <c r="C13" s="176"/>
      <c r="K13" s="176"/>
    </row>
    <row r="14" s="156" customFormat="true" ht="12.85" hidden="false" customHeight="false" outlineLevel="0" collapsed="false">
      <c r="A14" s="3"/>
      <c r="B14" s="4"/>
      <c r="C14" s="3"/>
      <c r="D14" s="5" t="s">
        <v>2</v>
      </c>
      <c r="E14" s="5"/>
      <c r="F14" s="5"/>
      <c r="G14" s="3"/>
      <c r="H14" s="6"/>
      <c r="I14" s="3"/>
      <c r="J14" s="3"/>
      <c r="K14" s="12"/>
      <c r="L14" s="3"/>
      <c r="M14" s="6"/>
      <c r="N14" s="9" t="s">
        <v>4</v>
      </c>
      <c r="O14" s="9"/>
      <c r="P14" s="9"/>
    </row>
    <row r="15" s="156" customFormat="true" ht="12.75" hidden="false" customHeight="true" outlineLevel="0" collapsed="false">
      <c r="A15" s="10" t="s">
        <v>5</v>
      </c>
      <c r="B15" s="10" t="s">
        <v>6</v>
      </c>
      <c r="C15" s="10"/>
      <c r="D15" s="10"/>
      <c r="E15" s="3"/>
      <c r="F15" s="4"/>
      <c r="G15" s="10"/>
      <c r="H15" s="11" t="s">
        <v>7</v>
      </c>
      <c r="I15" s="10" t="s">
        <v>8</v>
      </c>
      <c r="J15" s="10" t="s">
        <v>8</v>
      </c>
      <c r="K15" s="12"/>
      <c r="L15" s="10" t="s">
        <v>9</v>
      </c>
      <c r="M15" s="11" t="s">
        <v>10</v>
      </c>
      <c r="N15" s="13"/>
      <c r="O15" s="13"/>
      <c r="P15" s="13"/>
    </row>
    <row r="16" s="156" customFormat="true" ht="12.85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2" t="s">
        <v>16</v>
      </c>
      <c r="G16" s="10" t="s">
        <v>17</v>
      </c>
      <c r="H16" s="11" t="s">
        <v>18</v>
      </c>
      <c r="I16" s="10" t="s">
        <v>19</v>
      </c>
      <c r="J16" s="10" t="s">
        <v>19</v>
      </c>
      <c r="K16" s="12" t="s">
        <v>20</v>
      </c>
      <c r="L16" s="10" t="s">
        <v>21</v>
      </c>
      <c r="M16" s="11" t="s">
        <v>22</v>
      </c>
      <c r="N16" s="10" t="s">
        <v>23</v>
      </c>
      <c r="O16" s="10" t="s">
        <v>24</v>
      </c>
      <c r="P16" s="10" t="s">
        <v>25</v>
      </c>
    </row>
    <row r="17" s="156" customFormat="true" ht="12.85" hidden="false" customHeight="false" outlineLevel="0" collapsed="false">
      <c r="A17" s="13"/>
      <c r="B17" s="13"/>
      <c r="C17" s="10"/>
      <c r="D17" s="10"/>
      <c r="E17" s="10"/>
      <c r="F17" s="12"/>
      <c r="G17" s="10"/>
      <c r="H17" s="11"/>
      <c r="I17" s="10" t="s">
        <v>26</v>
      </c>
      <c r="J17" s="10" t="s">
        <v>26</v>
      </c>
      <c r="K17" s="12"/>
      <c r="L17" s="14" t="n">
        <v>43281</v>
      </c>
      <c r="M17" s="15" t="n">
        <v>43465</v>
      </c>
      <c r="N17" s="13"/>
      <c r="O17" s="13"/>
      <c r="P17" s="10" t="s">
        <v>27</v>
      </c>
    </row>
    <row r="18" s="180" customFormat="true" ht="18" hidden="false" customHeight="true" outlineLevel="0" collapsed="false">
      <c r="A18" s="177" t="s">
        <v>28</v>
      </c>
      <c r="B18" s="177" t="s">
        <v>29</v>
      </c>
      <c r="C18" s="177" t="s">
        <v>30</v>
      </c>
      <c r="D18" s="177" t="s">
        <v>31</v>
      </c>
      <c r="E18" s="177" t="s">
        <v>32</v>
      </c>
      <c r="F18" s="178" t="s">
        <v>33</v>
      </c>
      <c r="G18" s="177" t="s">
        <v>34</v>
      </c>
      <c r="H18" s="179" t="s">
        <v>35</v>
      </c>
      <c r="I18" s="177" t="s">
        <v>36</v>
      </c>
      <c r="J18" s="177" t="s">
        <v>37</v>
      </c>
      <c r="K18" s="178" t="s">
        <v>38</v>
      </c>
      <c r="L18" s="177" t="s">
        <v>39</v>
      </c>
      <c r="M18" s="179" t="s">
        <v>40</v>
      </c>
      <c r="N18" s="177" t="s">
        <v>41</v>
      </c>
      <c r="O18" s="177" t="s">
        <v>41</v>
      </c>
      <c r="P18" s="177" t="s">
        <v>41</v>
      </c>
    </row>
    <row r="19" s="188" customFormat="true" ht="12.85" hidden="false" customHeight="false" outlineLevel="0" collapsed="false">
      <c r="A19" s="181" t="s">
        <v>216</v>
      </c>
      <c r="B19" s="182"/>
      <c r="C19" s="181" t="s">
        <v>362</v>
      </c>
      <c r="D19" s="183" t="n">
        <v>43480</v>
      </c>
      <c r="E19" s="183" t="n">
        <v>43539</v>
      </c>
      <c r="F19" s="183"/>
      <c r="G19" s="184"/>
      <c r="H19" s="182" t="s">
        <v>239</v>
      </c>
      <c r="I19" s="185"/>
      <c r="J19" s="185"/>
      <c r="K19" s="186" t="n">
        <v>5500000</v>
      </c>
      <c r="L19" s="210" t="n">
        <v>0</v>
      </c>
      <c r="M19" s="186" t="n">
        <v>0</v>
      </c>
      <c r="N19" s="186" t="n">
        <v>5500000</v>
      </c>
      <c r="O19" s="186" t="n">
        <v>0</v>
      </c>
      <c r="P19" s="186" t="n">
        <v>0</v>
      </c>
    </row>
    <row r="20" s="188" customFormat="true" ht="12.85" hidden="false" customHeight="false" outlineLevel="0" collapsed="false">
      <c r="A20" s="181" t="s">
        <v>216</v>
      </c>
      <c r="B20" s="182"/>
      <c r="C20" s="181" t="s">
        <v>363</v>
      </c>
      <c r="D20" s="183" t="n">
        <v>43709</v>
      </c>
      <c r="E20" s="183" t="n">
        <v>43829</v>
      </c>
      <c r="F20" s="183"/>
      <c r="G20" s="184"/>
      <c r="H20" s="182" t="s">
        <v>243</v>
      </c>
      <c r="I20" s="185"/>
      <c r="J20" s="185"/>
      <c r="K20" s="186" t="n">
        <v>2100000</v>
      </c>
      <c r="L20" s="210" t="n">
        <v>0</v>
      </c>
      <c r="M20" s="186" t="n">
        <v>0</v>
      </c>
      <c r="N20" s="186" t="n">
        <v>2100000</v>
      </c>
      <c r="O20" s="186" t="n">
        <v>0</v>
      </c>
      <c r="P20" s="186" t="n">
        <v>0</v>
      </c>
    </row>
    <row r="21" s="188" customFormat="true" ht="12.85" hidden="false" customHeight="false" outlineLevel="0" collapsed="false">
      <c r="A21" s="181" t="s">
        <v>216</v>
      </c>
      <c r="B21" s="182"/>
      <c r="C21" s="181" t="s">
        <v>364</v>
      </c>
      <c r="D21" s="183" t="n">
        <v>43709</v>
      </c>
      <c r="E21" s="183" t="n">
        <v>44075</v>
      </c>
      <c r="F21" s="183"/>
      <c r="G21" s="184"/>
      <c r="H21" s="182" t="s">
        <v>243</v>
      </c>
      <c r="I21" s="185"/>
      <c r="J21" s="185"/>
      <c r="K21" s="186" t="n">
        <v>17600000</v>
      </c>
      <c r="L21" s="210" t="n">
        <v>0</v>
      </c>
      <c r="M21" s="186" t="n">
        <v>0</v>
      </c>
      <c r="N21" s="186" t="n">
        <v>6000000</v>
      </c>
      <c r="O21" s="186" t="n">
        <v>11600000</v>
      </c>
      <c r="P21" s="186" t="n">
        <v>0</v>
      </c>
    </row>
    <row r="22" s="188" customFormat="true" ht="12.85" hidden="false" customHeight="false" outlineLevel="0" collapsed="false">
      <c r="A22" s="181" t="s">
        <v>216</v>
      </c>
      <c r="B22" s="182"/>
      <c r="C22" s="181" t="s">
        <v>365</v>
      </c>
      <c r="D22" s="183" t="n">
        <v>43709</v>
      </c>
      <c r="E22" s="183" t="n">
        <v>43889</v>
      </c>
      <c r="F22" s="183"/>
      <c r="G22" s="184"/>
      <c r="H22" s="182" t="s">
        <v>243</v>
      </c>
      <c r="I22" s="185"/>
      <c r="J22" s="185"/>
      <c r="K22" s="186" t="n">
        <v>7900000</v>
      </c>
      <c r="L22" s="210" t="n">
        <v>0</v>
      </c>
      <c r="M22" s="186" t="n">
        <v>0</v>
      </c>
      <c r="N22" s="186" t="n">
        <v>5500000</v>
      </c>
      <c r="O22" s="186" t="n">
        <v>2400000</v>
      </c>
      <c r="P22" s="186" t="n">
        <v>0</v>
      </c>
    </row>
    <row r="23" s="188" customFormat="true" ht="12.85" hidden="false" customHeight="false" outlineLevel="0" collapsed="false">
      <c r="A23" s="181" t="s">
        <v>216</v>
      </c>
      <c r="B23" s="182"/>
      <c r="C23" s="181" t="s">
        <v>366</v>
      </c>
      <c r="D23" s="183" t="n">
        <v>43374</v>
      </c>
      <c r="E23" s="183" t="n">
        <v>43920</v>
      </c>
      <c r="F23" s="183"/>
      <c r="G23" s="184"/>
      <c r="H23" s="182" t="s">
        <v>243</v>
      </c>
      <c r="I23" s="185"/>
      <c r="J23" s="185"/>
      <c r="K23" s="186" t="n">
        <v>27000000</v>
      </c>
      <c r="L23" s="210" t="n">
        <v>0</v>
      </c>
      <c r="M23" s="186" t="n">
        <v>4000000</v>
      </c>
      <c r="N23" s="186" t="n">
        <v>17000000</v>
      </c>
      <c r="O23" s="186" t="n">
        <v>6000000</v>
      </c>
      <c r="P23" s="186" t="n">
        <v>0</v>
      </c>
    </row>
    <row r="24" s="188" customFormat="true" ht="12.85" hidden="false" customHeight="false" outlineLevel="0" collapsed="false">
      <c r="A24" s="181" t="s">
        <v>216</v>
      </c>
      <c r="B24" s="182"/>
      <c r="C24" s="181" t="s">
        <v>367</v>
      </c>
      <c r="D24" s="183" t="n">
        <v>43525</v>
      </c>
      <c r="E24" s="183" t="n">
        <v>43707</v>
      </c>
      <c r="F24" s="183"/>
      <c r="G24" s="184"/>
      <c r="H24" s="182" t="s">
        <v>243</v>
      </c>
      <c r="I24" s="185"/>
      <c r="J24" s="185"/>
      <c r="K24" s="186" t="n">
        <v>10800000</v>
      </c>
      <c r="L24" s="210" t="n">
        <v>0</v>
      </c>
      <c r="M24" s="186" t="n">
        <v>0</v>
      </c>
      <c r="N24" s="186" t="n">
        <v>10800000</v>
      </c>
      <c r="O24" s="186" t="n">
        <v>0</v>
      </c>
      <c r="P24" s="186" t="n">
        <v>0</v>
      </c>
    </row>
    <row r="25" s="188" customFormat="true" ht="12.85" hidden="false" customHeight="false" outlineLevel="0" collapsed="false">
      <c r="A25" s="181" t="s">
        <v>216</v>
      </c>
      <c r="B25" s="182"/>
      <c r="C25" s="181" t="s">
        <v>368</v>
      </c>
      <c r="D25" s="183" t="n">
        <v>43405</v>
      </c>
      <c r="E25" s="183" t="n">
        <v>43529</v>
      </c>
      <c r="F25" s="183"/>
      <c r="G25" s="184"/>
      <c r="H25" s="182" t="s">
        <v>243</v>
      </c>
      <c r="I25" s="185"/>
      <c r="J25" s="185"/>
      <c r="K25" s="186" t="n">
        <v>7500000</v>
      </c>
      <c r="L25" s="210" t="n">
        <v>0</v>
      </c>
      <c r="M25" s="186" t="n">
        <v>4000000</v>
      </c>
      <c r="N25" s="186" t="n">
        <v>3500000</v>
      </c>
      <c r="O25" s="186" t="n">
        <v>0</v>
      </c>
      <c r="P25" s="186" t="n">
        <v>0</v>
      </c>
    </row>
    <row r="26" s="193" customFormat="true" ht="12.85" hidden="false" customHeight="false" outlineLevel="0" collapsed="false">
      <c r="A26" s="181" t="s">
        <v>216</v>
      </c>
      <c r="B26" s="189"/>
      <c r="C26" s="189" t="s">
        <v>369</v>
      </c>
      <c r="D26" s="190" t="n">
        <v>43435</v>
      </c>
      <c r="E26" s="190" t="n">
        <v>43495</v>
      </c>
      <c r="F26" s="190"/>
      <c r="G26" s="191"/>
      <c r="H26" s="182" t="s">
        <v>239</v>
      </c>
      <c r="I26" s="192"/>
      <c r="J26" s="192"/>
      <c r="K26" s="187" t="n">
        <v>3400000</v>
      </c>
      <c r="L26" s="187" t="n">
        <v>0</v>
      </c>
      <c r="M26" s="187" t="n">
        <v>1500000</v>
      </c>
      <c r="N26" s="187" t="n">
        <v>1900000</v>
      </c>
      <c r="O26" s="187" t="n">
        <v>0</v>
      </c>
      <c r="P26" s="187" t="n">
        <v>0</v>
      </c>
    </row>
    <row r="27" s="193" customFormat="true" ht="12.85" hidden="false" customHeight="false" outlineLevel="0" collapsed="false">
      <c r="A27" s="181" t="s">
        <v>216</v>
      </c>
      <c r="B27" s="189"/>
      <c r="C27" s="189" t="s">
        <v>370</v>
      </c>
      <c r="D27" s="190" t="n">
        <v>43480</v>
      </c>
      <c r="E27" s="190" t="n">
        <v>43600</v>
      </c>
      <c r="F27" s="190"/>
      <c r="G27" s="191"/>
      <c r="H27" s="182" t="s">
        <v>239</v>
      </c>
      <c r="I27" s="192"/>
      <c r="J27" s="192"/>
      <c r="K27" s="187" t="n">
        <v>7970000</v>
      </c>
      <c r="L27" s="187" t="n">
        <v>0</v>
      </c>
      <c r="M27" s="187" t="n">
        <v>0</v>
      </c>
      <c r="N27" s="187" t="n">
        <v>7970000</v>
      </c>
      <c r="O27" s="187" t="n">
        <v>0</v>
      </c>
      <c r="P27" s="187" t="n">
        <v>0</v>
      </c>
    </row>
    <row r="28" s="193" customFormat="true" ht="12.85" hidden="false" customHeight="false" outlineLevel="0" collapsed="false">
      <c r="A28" s="181" t="s">
        <v>216</v>
      </c>
      <c r="B28" s="189"/>
      <c r="C28" s="189" t="s">
        <v>371</v>
      </c>
      <c r="D28" s="190" t="n">
        <v>43480</v>
      </c>
      <c r="E28" s="190" t="n">
        <v>43539</v>
      </c>
      <c r="F28" s="190"/>
      <c r="G28" s="191"/>
      <c r="H28" s="182" t="s">
        <v>243</v>
      </c>
      <c r="I28" s="192"/>
      <c r="J28" s="192"/>
      <c r="K28" s="187" t="n">
        <v>2500000</v>
      </c>
      <c r="L28" s="187" t="n">
        <v>0</v>
      </c>
      <c r="M28" s="187" t="n">
        <v>0</v>
      </c>
      <c r="N28" s="187" t="n">
        <v>2500000</v>
      </c>
      <c r="O28" s="187" t="n">
        <v>0</v>
      </c>
      <c r="P28" s="187" t="n">
        <v>0</v>
      </c>
    </row>
    <row r="29" s="193" customFormat="true" ht="12.85" hidden="false" customHeight="false" outlineLevel="0" collapsed="false">
      <c r="A29" s="181" t="s">
        <v>216</v>
      </c>
      <c r="B29" s="189"/>
      <c r="C29" s="189" t="s">
        <v>372</v>
      </c>
      <c r="D29" s="190" t="n">
        <v>43739</v>
      </c>
      <c r="E29" s="190" t="n">
        <v>43829</v>
      </c>
      <c r="F29" s="190"/>
      <c r="G29" s="191"/>
      <c r="H29" s="182" t="s">
        <v>243</v>
      </c>
      <c r="I29" s="192"/>
      <c r="J29" s="192"/>
      <c r="K29" s="187" t="n">
        <v>2100000</v>
      </c>
      <c r="L29" s="187" t="n">
        <v>0</v>
      </c>
      <c r="M29" s="187" t="n">
        <v>0</v>
      </c>
      <c r="N29" s="187" t="n">
        <v>2100000</v>
      </c>
      <c r="O29" s="187" t="n">
        <v>0</v>
      </c>
      <c r="P29" s="187" t="n">
        <v>0</v>
      </c>
    </row>
    <row r="30" s="193" customFormat="true" ht="12.85" hidden="false" customHeight="false" outlineLevel="0" collapsed="false">
      <c r="A30" s="181" t="s">
        <v>216</v>
      </c>
      <c r="B30" s="189"/>
      <c r="C30" s="189" t="s">
        <v>373</v>
      </c>
      <c r="D30" s="190" t="n">
        <v>43525</v>
      </c>
      <c r="E30" s="190" t="n">
        <v>43554</v>
      </c>
      <c r="F30" s="190"/>
      <c r="G30" s="191"/>
      <c r="H30" s="182" t="s">
        <v>243</v>
      </c>
      <c r="I30" s="192"/>
      <c r="J30" s="192"/>
      <c r="K30" s="187" t="n">
        <v>750000</v>
      </c>
      <c r="L30" s="187" t="n">
        <v>0</v>
      </c>
      <c r="M30" s="187" t="n">
        <v>0</v>
      </c>
      <c r="N30" s="187" t="n">
        <v>750000</v>
      </c>
      <c r="O30" s="187" t="n">
        <v>0</v>
      </c>
      <c r="P30" s="187" t="n">
        <v>0</v>
      </c>
    </row>
    <row r="31" s="169" customFormat="true" ht="15" hidden="false" customHeight="true" outlineLevel="0" collapsed="false">
      <c r="A31" s="36" t="s">
        <v>62</v>
      </c>
      <c r="B31" s="36"/>
      <c r="C31" s="36"/>
      <c r="D31" s="36"/>
      <c r="E31" s="36"/>
      <c r="F31" s="36"/>
      <c r="G31" s="36"/>
      <c r="H31" s="36"/>
      <c r="I31" s="36"/>
      <c r="J31" s="36"/>
      <c r="K31" s="38" t="n">
        <f aca="false">SUM(K19:K30)</f>
        <v>95120000</v>
      </c>
      <c r="L31" s="38" t="n">
        <f aca="false">SUM(L19:L30)</f>
        <v>0</v>
      </c>
      <c r="M31" s="38" t="n">
        <f aca="false">SUM(M19:M30)</f>
        <v>9500000</v>
      </c>
      <c r="N31" s="38" t="n">
        <f aca="false">SUM(N19:N30)</f>
        <v>65620000</v>
      </c>
      <c r="O31" s="38" t="n">
        <f aca="false">SUM(O19:O30)</f>
        <v>20000000</v>
      </c>
      <c r="P31" s="38" t="n">
        <f aca="false">SUM(P19:P30)</f>
        <v>0</v>
      </c>
    </row>
    <row r="32" s="169" customFormat="true" ht="30.75" hidden="false" customHeight="true" outlineLevel="0" collapsed="false">
      <c r="K32" s="194"/>
      <c r="L32" s="195"/>
      <c r="M32" s="194"/>
      <c r="N32" s="1"/>
      <c r="O32" s="196"/>
      <c r="P32" s="196"/>
    </row>
    <row r="33" customFormat="false" ht="12.85" hidden="false" customHeight="false" outlineLevel="0" collapsed="false">
      <c r="A33" s="153" t="s">
        <v>166</v>
      </c>
    </row>
    <row r="34" customFormat="false" ht="12.85" hidden="false" customHeight="false" outlineLevel="0" collapsed="false">
      <c r="A34" s="1" t="s">
        <v>167</v>
      </c>
      <c r="F34" s="197"/>
    </row>
    <row r="35" customFormat="false" ht="12.85" hidden="false" customHeight="false" outlineLevel="0" collapsed="false">
      <c r="A35" s="1" t="s">
        <v>168</v>
      </c>
      <c r="H35" s="108"/>
      <c r="N35" s="198"/>
    </row>
    <row r="36" customFormat="false" ht="12.85" hidden="false" customHeight="false" outlineLevel="0" collapsed="false">
      <c r="A36" s="1" t="s">
        <v>169</v>
      </c>
      <c r="L36" s="199"/>
      <c r="M36" s="200"/>
      <c r="N36" s="201"/>
    </row>
    <row r="37" customFormat="false" ht="12.85" hidden="false" customHeight="false" outlineLevel="0" collapsed="false">
      <c r="A37" s="1" t="s">
        <v>170</v>
      </c>
      <c r="L37" s="199"/>
      <c r="M37" s="200"/>
      <c r="N37" s="201"/>
    </row>
    <row r="38" customFormat="false" ht="12.85" hidden="false" customHeight="false" outlineLevel="0" collapsed="false">
      <c r="A38" s="1" t="s">
        <v>171</v>
      </c>
      <c r="L38" s="199"/>
      <c r="M38" s="200"/>
    </row>
    <row r="39" customFormat="false" ht="12.85" hidden="false" customHeight="false" outlineLevel="0" collapsed="false">
      <c r="A39" s="1" t="s">
        <v>172</v>
      </c>
      <c r="L39" s="199"/>
      <c r="M39" s="200"/>
    </row>
    <row r="40" customFormat="false" ht="12.85" hidden="false" customHeight="false" outlineLevel="0" collapsed="false">
      <c r="A40" s="1" t="s">
        <v>173</v>
      </c>
      <c r="L40" s="199"/>
      <c r="M40" s="200"/>
    </row>
    <row r="41" customFormat="false" ht="12.85" hidden="false" customHeight="false" outlineLevel="0" collapsed="false">
      <c r="A41" s="1" t="s">
        <v>174</v>
      </c>
      <c r="L41" s="199"/>
      <c r="M41" s="200"/>
    </row>
    <row r="42" customFormat="false" ht="12.85" hidden="false" customHeight="false" outlineLevel="0" collapsed="false">
      <c r="A42" s="1" t="s">
        <v>175</v>
      </c>
      <c r="L42" s="199"/>
      <c r="M42" s="200"/>
    </row>
    <row r="43" customFormat="false" ht="12.85" hidden="false" customHeight="false" outlineLevel="0" collapsed="false">
      <c r="A43" s="1" t="s">
        <v>176</v>
      </c>
      <c r="L43" s="199"/>
      <c r="M43" s="200"/>
    </row>
    <row r="44" customFormat="false" ht="12.85" hidden="false" customHeight="false" outlineLevel="0" collapsed="false">
      <c r="A44" s="1" t="s">
        <v>177</v>
      </c>
      <c r="L44" s="198"/>
      <c r="M44" s="200"/>
    </row>
    <row r="45" customFormat="false" ht="12.85" hidden="false" customHeight="false" outlineLevel="0" collapsed="false">
      <c r="A45" s="154" t="s">
        <v>178</v>
      </c>
    </row>
    <row r="46" customFormat="false" ht="12.85" hidden="false" customHeight="false" outlineLevel="0" collapsed="false">
      <c r="A46" s="1" t="s">
        <v>179</v>
      </c>
    </row>
    <row r="47" customFormat="false" ht="12.85" hidden="false" customHeight="false" outlineLevel="0" collapsed="false">
      <c r="A47" s="154" t="s">
        <v>180</v>
      </c>
      <c r="L47" s="202"/>
    </row>
    <row r="48" customFormat="false" ht="12.85" hidden="false" customHeight="false" outlineLevel="0" collapsed="false">
      <c r="A48" s="154" t="s">
        <v>181</v>
      </c>
      <c r="L48" s="200"/>
    </row>
    <row r="49" customFormat="false" ht="12.85" hidden="false" customHeight="false" outlineLevel="0" collapsed="false">
      <c r="A49" s="154" t="s">
        <v>182</v>
      </c>
    </row>
    <row r="50" customFormat="false" ht="12.85" hidden="false" customHeight="false" outlineLevel="0" collapsed="false">
      <c r="A50" s="154" t="s">
        <v>183</v>
      </c>
    </row>
    <row r="51" customFormat="false" ht="12.85" hidden="false" customHeight="false" outlineLevel="0" collapsed="false">
      <c r="A51" s="154" t="s">
        <v>184</v>
      </c>
    </row>
  </sheetData>
  <mergeCells count="6">
    <mergeCell ref="A5:P5"/>
    <mergeCell ref="A6:P6"/>
    <mergeCell ref="A7:P7"/>
    <mergeCell ref="D14:F14"/>
    <mergeCell ref="N14:P14"/>
    <mergeCell ref="A31:J31"/>
  </mergeCells>
  <printOptions headings="false" gridLines="false" gridLinesSet="true" horizontalCentered="false" verticalCentered="false"/>
  <pageMargins left="1.03888888888889" right="0.7875" top="2.3625" bottom="0.532638888888889" header="0.511805555555555" footer="0.51180555555555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3" zoomScaleNormal="93" zoomScalePageLayoutView="100" workbookViewId="0">
      <selection pane="topLeft" activeCell="F42" activeCellId="0" sqref="F42"/>
    </sheetView>
  </sheetViews>
  <sheetFormatPr defaultRowHeight="12.85"/>
  <cols>
    <col collapsed="false" hidden="false" max="1" min="1" style="1" width="22.8928571428571"/>
    <col collapsed="false" hidden="true" max="2" min="2" style="1" width="0"/>
    <col collapsed="false" hidden="false" max="3" min="3" style="1" width="37.8163265306122"/>
    <col collapsed="false" hidden="false" max="4" min="4" style="1" width="10.5561224489796"/>
    <col collapsed="false" hidden="false" max="5" min="5" style="1" width="12.6989795918367"/>
    <col collapsed="false" hidden="false" max="6" min="6" style="1" width="13.1326530612245"/>
    <col collapsed="false" hidden="false" max="7" min="7" style="1" width="13.8418367346939"/>
    <col collapsed="false" hidden="false" max="8" min="8" style="1" width="15.2704081632653"/>
    <col collapsed="false" hidden="false" max="9" min="9" style="1" width="9.13265306122449"/>
    <col collapsed="false" hidden="false" max="10" min="10" style="1" width="8.28061224489796"/>
    <col collapsed="false" hidden="false" max="11" min="11" style="1" width="17.1275510204082"/>
    <col collapsed="false" hidden="false" max="12" min="12" style="1" width="13.8418367346939"/>
    <col collapsed="false" hidden="false" max="13" min="13" style="1" width="15.8367346938776"/>
    <col collapsed="false" hidden="false" max="14" min="14" style="1" width="16.6938775510204"/>
    <col collapsed="false" hidden="false" max="15" min="15" style="1" width="15.1275510204082"/>
    <col collapsed="false" hidden="false" max="16" min="16" style="1" width="17.9795918367347"/>
    <col collapsed="false" hidden="false" max="257" min="17" style="1" width="10.9897959183673"/>
  </cols>
  <sheetData>
    <row r="1" s="156" customFormat="true" ht="12.85" hidden="false" customHeight="false" outlineLevel="0" collapsed="false">
      <c r="A1" s="155"/>
      <c r="B1" s="155"/>
      <c r="C1" s="155"/>
      <c r="P1" s="157"/>
    </row>
    <row r="2" s="156" customFormat="true" ht="12.85" hidden="false" customHeight="false" outlineLevel="0" collapsed="false">
      <c r="A2" s="158"/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 t="s">
        <v>185</v>
      </c>
    </row>
    <row r="3" s="156" customFormat="true" ht="12.85" hidden="false" customHeight="false" outlineLevel="0" collapsed="false">
      <c r="A3" s="162"/>
      <c r="B3" s="155"/>
      <c r="C3" s="155"/>
      <c r="P3" s="163"/>
    </row>
    <row r="4" s="156" customFormat="true" ht="12.85" hidden="false" customHeight="false" outlineLevel="0" collapsed="false">
      <c r="A4" s="162"/>
      <c r="B4" s="155"/>
      <c r="C4" s="155"/>
      <c r="P4" s="163"/>
    </row>
    <row r="5" s="156" customFormat="true" ht="12.8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="156" customFormat="true" ht="12.85" hidden="false" customHeight="false" outlineLevel="0" collapsed="false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56" customFormat="true" ht="12.85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="156" customFormat="true" ht="12.85" hidden="false" customHeight="false" outlineLevel="0" collapsed="false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="156" customFormat="true" ht="12.85" hidden="false" customHeight="false" outlineLevel="0" collapsed="false">
      <c r="A9" s="168" t="s">
        <v>187</v>
      </c>
      <c r="B9" s="169"/>
      <c r="C9" s="169"/>
      <c r="P9" s="157"/>
    </row>
    <row r="10" s="156" customFormat="true" ht="12.85" hidden="false" customHeight="false" outlineLevel="0" collapsed="false">
      <c r="A10" s="162"/>
      <c r="P10" s="157"/>
    </row>
    <row r="11" customFormat="false" ht="12.85" hidden="false" customHeight="false" outlineLevel="0" collapsed="false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  <c r="M11" s="171"/>
      <c r="N11" s="171"/>
      <c r="O11" s="171"/>
      <c r="P11" s="173"/>
    </row>
    <row r="12" customFormat="false" ht="12.85" hidden="false" customHeight="false" outlineLevel="0" collapsed="false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="156" customFormat="true" ht="12.85" hidden="false" customHeight="false" outlineLevel="0" collapsed="false">
      <c r="C13" s="176"/>
      <c r="K13" s="176"/>
    </row>
    <row r="14" s="156" customFormat="true" ht="12.85" hidden="false" customHeight="false" outlineLevel="0" collapsed="false">
      <c r="A14" s="3"/>
      <c r="B14" s="4"/>
      <c r="C14" s="3"/>
      <c r="D14" s="5" t="s">
        <v>2</v>
      </c>
      <c r="E14" s="5"/>
      <c r="F14" s="5"/>
      <c r="G14" s="3"/>
      <c r="H14" s="6"/>
      <c r="I14" s="3"/>
      <c r="J14" s="3"/>
      <c r="K14" s="12"/>
      <c r="L14" s="3"/>
      <c r="M14" s="6"/>
      <c r="N14" s="9" t="s">
        <v>4</v>
      </c>
      <c r="O14" s="9"/>
      <c r="P14" s="9"/>
    </row>
    <row r="15" s="156" customFormat="true" ht="12.75" hidden="false" customHeight="true" outlineLevel="0" collapsed="false">
      <c r="A15" s="10" t="s">
        <v>5</v>
      </c>
      <c r="B15" s="10" t="s">
        <v>6</v>
      </c>
      <c r="C15" s="10"/>
      <c r="D15" s="10"/>
      <c r="E15" s="3"/>
      <c r="F15" s="4"/>
      <c r="G15" s="10"/>
      <c r="H15" s="11" t="s">
        <v>7</v>
      </c>
      <c r="I15" s="10" t="s">
        <v>8</v>
      </c>
      <c r="J15" s="10" t="s">
        <v>8</v>
      </c>
      <c r="K15" s="12"/>
      <c r="L15" s="10" t="s">
        <v>9</v>
      </c>
      <c r="M15" s="11" t="s">
        <v>10</v>
      </c>
      <c r="N15" s="13"/>
      <c r="O15" s="13"/>
      <c r="P15" s="13"/>
    </row>
    <row r="16" s="156" customFormat="true" ht="12.85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2" t="s">
        <v>16</v>
      </c>
      <c r="G16" s="10" t="s">
        <v>17</v>
      </c>
      <c r="H16" s="11" t="s">
        <v>18</v>
      </c>
      <c r="I16" s="10" t="s">
        <v>19</v>
      </c>
      <c r="J16" s="10" t="s">
        <v>19</v>
      </c>
      <c r="K16" s="12" t="s">
        <v>20</v>
      </c>
      <c r="L16" s="10" t="s">
        <v>21</v>
      </c>
      <c r="M16" s="11" t="s">
        <v>22</v>
      </c>
      <c r="N16" s="10" t="s">
        <v>23</v>
      </c>
      <c r="O16" s="10" t="s">
        <v>24</v>
      </c>
      <c r="P16" s="10" t="s">
        <v>25</v>
      </c>
    </row>
    <row r="17" s="156" customFormat="true" ht="12.85" hidden="false" customHeight="false" outlineLevel="0" collapsed="false">
      <c r="A17" s="13"/>
      <c r="B17" s="13"/>
      <c r="C17" s="10"/>
      <c r="D17" s="10"/>
      <c r="E17" s="10"/>
      <c r="F17" s="12"/>
      <c r="G17" s="10"/>
      <c r="H17" s="11"/>
      <c r="I17" s="10" t="s">
        <v>26</v>
      </c>
      <c r="J17" s="10" t="s">
        <v>26</v>
      </c>
      <c r="K17" s="12"/>
      <c r="L17" s="14" t="n">
        <v>43281</v>
      </c>
      <c r="M17" s="15" t="n">
        <v>43465</v>
      </c>
      <c r="N17" s="13"/>
      <c r="O17" s="13"/>
      <c r="P17" s="10" t="s">
        <v>27</v>
      </c>
    </row>
    <row r="18" s="180" customFormat="true" ht="18" hidden="false" customHeight="true" outlineLevel="0" collapsed="false">
      <c r="A18" s="177" t="s">
        <v>28</v>
      </c>
      <c r="B18" s="177" t="s">
        <v>29</v>
      </c>
      <c r="C18" s="177" t="s">
        <v>30</v>
      </c>
      <c r="D18" s="177" t="s">
        <v>31</v>
      </c>
      <c r="E18" s="177" t="s">
        <v>32</v>
      </c>
      <c r="F18" s="178" t="s">
        <v>33</v>
      </c>
      <c r="G18" s="177" t="s">
        <v>34</v>
      </c>
      <c r="H18" s="179" t="s">
        <v>35</v>
      </c>
      <c r="I18" s="177" t="s">
        <v>36</v>
      </c>
      <c r="J18" s="177" t="s">
        <v>37</v>
      </c>
      <c r="K18" s="178" t="s">
        <v>38</v>
      </c>
      <c r="L18" s="177" t="s">
        <v>39</v>
      </c>
      <c r="M18" s="179" t="s">
        <v>40</v>
      </c>
      <c r="N18" s="177" t="s">
        <v>41</v>
      </c>
      <c r="O18" s="177" t="s">
        <v>41</v>
      </c>
      <c r="P18" s="177" t="s">
        <v>41</v>
      </c>
    </row>
    <row r="19" s="188" customFormat="true" ht="12.85" hidden="false" customHeight="false" outlineLevel="0" collapsed="false">
      <c r="A19" s="181" t="s">
        <v>188</v>
      </c>
      <c r="B19" s="182"/>
      <c r="C19" s="181" t="s">
        <v>189</v>
      </c>
      <c r="D19" s="183"/>
      <c r="E19" s="183"/>
      <c r="F19" s="183"/>
      <c r="G19" s="184"/>
      <c r="H19" s="182" t="s">
        <v>47</v>
      </c>
      <c r="I19" s="185"/>
      <c r="J19" s="185"/>
      <c r="K19" s="186" t="n">
        <v>130000000</v>
      </c>
      <c r="L19" s="187" t="n">
        <v>0</v>
      </c>
      <c r="M19" s="187" t="n">
        <v>0</v>
      </c>
      <c r="N19" s="186" t="n">
        <v>130000000</v>
      </c>
      <c r="O19" s="187" t="n">
        <v>0</v>
      </c>
      <c r="P19" s="187" t="n">
        <v>0</v>
      </c>
    </row>
    <row r="20" s="193" customFormat="true" ht="12.85" hidden="false" customHeight="false" outlineLevel="0" collapsed="false">
      <c r="A20" s="181" t="s">
        <v>188</v>
      </c>
      <c r="B20" s="189"/>
      <c r="C20" s="189" t="s">
        <v>190</v>
      </c>
      <c r="D20" s="190"/>
      <c r="E20" s="190"/>
      <c r="F20" s="190"/>
      <c r="G20" s="191"/>
      <c r="H20" s="182" t="s">
        <v>191</v>
      </c>
      <c r="I20" s="192"/>
      <c r="J20" s="192"/>
      <c r="K20" s="187" t="n">
        <v>20000000</v>
      </c>
      <c r="L20" s="187" t="n">
        <v>0</v>
      </c>
      <c r="M20" s="187" t="n">
        <v>0</v>
      </c>
      <c r="N20" s="187" t="n">
        <v>20000000</v>
      </c>
      <c r="O20" s="187" t="n">
        <v>0</v>
      </c>
      <c r="P20" s="187" t="n">
        <v>0</v>
      </c>
    </row>
    <row r="21" s="169" customFormat="true" ht="15" hidden="false" customHeight="true" outlineLevel="0" collapsed="false">
      <c r="A21" s="36" t="s">
        <v>62</v>
      </c>
      <c r="B21" s="36"/>
      <c r="C21" s="36"/>
      <c r="D21" s="36"/>
      <c r="E21" s="36"/>
      <c r="F21" s="36"/>
      <c r="G21" s="36"/>
      <c r="H21" s="36"/>
      <c r="I21" s="36"/>
      <c r="J21" s="36"/>
      <c r="K21" s="38" t="n">
        <f aca="false">SUM(K19:K20)</f>
        <v>150000000</v>
      </c>
      <c r="L21" s="38" t="n">
        <f aca="false">SUM(L19:L20)</f>
        <v>0</v>
      </c>
      <c r="M21" s="38" t="n">
        <f aca="false">SUM(M19:M20)</f>
        <v>0</v>
      </c>
      <c r="N21" s="38" t="n">
        <f aca="false">SUM(N19:N20)</f>
        <v>150000000</v>
      </c>
      <c r="O21" s="38" t="n">
        <f aca="false">SUM(O19:O20)</f>
        <v>0</v>
      </c>
      <c r="P21" s="38" t="n">
        <f aca="false">SUM(P19:P20)</f>
        <v>0</v>
      </c>
    </row>
    <row r="22" s="169" customFormat="true" ht="30.75" hidden="false" customHeight="true" outlineLevel="0" collapsed="false">
      <c r="K22" s="194"/>
      <c r="L22" s="195"/>
      <c r="M22" s="194"/>
      <c r="N22" s="1"/>
      <c r="O22" s="196"/>
      <c r="P22" s="196"/>
    </row>
    <row r="23" customFormat="false" ht="12.85" hidden="false" customHeight="false" outlineLevel="0" collapsed="false">
      <c r="A23" s="153" t="s">
        <v>166</v>
      </c>
    </row>
    <row r="24" customFormat="false" ht="12.85" hidden="false" customHeight="false" outlineLevel="0" collapsed="false">
      <c r="A24" s="1" t="s">
        <v>167</v>
      </c>
      <c r="F24" s="197"/>
    </row>
    <row r="25" customFormat="false" ht="12.85" hidden="false" customHeight="false" outlineLevel="0" collapsed="false">
      <c r="A25" s="1" t="s">
        <v>168</v>
      </c>
      <c r="H25" s="108"/>
      <c r="N25" s="198"/>
    </row>
    <row r="26" customFormat="false" ht="12.85" hidden="false" customHeight="false" outlineLevel="0" collapsed="false">
      <c r="A26" s="1" t="s">
        <v>169</v>
      </c>
      <c r="L26" s="199"/>
      <c r="M26" s="200"/>
      <c r="N26" s="201"/>
    </row>
    <row r="27" customFormat="false" ht="12.85" hidden="false" customHeight="false" outlineLevel="0" collapsed="false">
      <c r="A27" s="1" t="s">
        <v>170</v>
      </c>
      <c r="L27" s="199"/>
      <c r="M27" s="200"/>
      <c r="N27" s="201"/>
    </row>
    <row r="28" customFormat="false" ht="12.85" hidden="false" customHeight="false" outlineLevel="0" collapsed="false">
      <c r="A28" s="1" t="s">
        <v>171</v>
      </c>
      <c r="L28" s="199"/>
      <c r="M28" s="200"/>
    </row>
    <row r="29" customFormat="false" ht="12.85" hidden="false" customHeight="false" outlineLevel="0" collapsed="false">
      <c r="A29" s="1" t="s">
        <v>172</v>
      </c>
      <c r="L29" s="199"/>
      <c r="M29" s="200"/>
    </row>
    <row r="30" customFormat="false" ht="12.85" hidden="false" customHeight="false" outlineLevel="0" collapsed="false">
      <c r="A30" s="1" t="s">
        <v>173</v>
      </c>
      <c r="L30" s="199"/>
      <c r="M30" s="200"/>
    </row>
    <row r="31" customFormat="false" ht="12.85" hidden="false" customHeight="false" outlineLevel="0" collapsed="false">
      <c r="A31" s="1" t="s">
        <v>174</v>
      </c>
      <c r="L31" s="199"/>
      <c r="M31" s="200"/>
    </row>
    <row r="32" customFormat="false" ht="12.85" hidden="false" customHeight="false" outlineLevel="0" collapsed="false">
      <c r="A32" s="1" t="s">
        <v>175</v>
      </c>
      <c r="L32" s="199"/>
      <c r="M32" s="200"/>
    </row>
    <row r="33" customFormat="false" ht="12.85" hidden="false" customHeight="false" outlineLevel="0" collapsed="false">
      <c r="A33" s="1" t="s">
        <v>176</v>
      </c>
      <c r="L33" s="199"/>
      <c r="M33" s="200"/>
    </row>
    <row r="34" customFormat="false" ht="12.85" hidden="false" customHeight="false" outlineLevel="0" collapsed="false">
      <c r="A34" s="1" t="s">
        <v>177</v>
      </c>
      <c r="L34" s="198"/>
      <c r="M34" s="200"/>
    </row>
    <row r="35" customFormat="false" ht="12.85" hidden="false" customHeight="false" outlineLevel="0" collapsed="false">
      <c r="A35" s="154" t="s">
        <v>178</v>
      </c>
    </row>
    <row r="36" customFormat="false" ht="12.85" hidden="false" customHeight="false" outlineLevel="0" collapsed="false">
      <c r="A36" s="1" t="s">
        <v>179</v>
      </c>
    </row>
    <row r="37" customFormat="false" ht="12.85" hidden="false" customHeight="false" outlineLevel="0" collapsed="false">
      <c r="A37" s="154" t="s">
        <v>180</v>
      </c>
      <c r="L37" s="202"/>
    </row>
    <row r="38" customFormat="false" ht="12.85" hidden="false" customHeight="false" outlineLevel="0" collapsed="false">
      <c r="A38" s="154" t="s">
        <v>181</v>
      </c>
      <c r="L38" s="200"/>
    </row>
    <row r="39" customFormat="false" ht="12.85" hidden="false" customHeight="false" outlineLevel="0" collapsed="false">
      <c r="A39" s="154" t="s">
        <v>182</v>
      </c>
    </row>
    <row r="40" customFormat="false" ht="12.85" hidden="false" customHeight="false" outlineLevel="0" collapsed="false">
      <c r="A40" s="154" t="s">
        <v>183</v>
      </c>
    </row>
    <row r="41" customFormat="false" ht="12.85" hidden="false" customHeight="false" outlineLevel="0" collapsed="false">
      <c r="A41" s="154" t="s">
        <v>184</v>
      </c>
    </row>
  </sheetData>
  <mergeCells count="6">
    <mergeCell ref="A5:P5"/>
    <mergeCell ref="A6:P6"/>
    <mergeCell ref="A7:P7"/>
    <mergeCell ref="D14:F14"/>
    <mergeCell ref="N14:P14"/>
    <mergeCell ref="A21:J21"/>
  </mergeCells>
  <printOptions headings="false" gridLines="false" gridLinesSet="true" horizontalCentered="false" verticalCentered="false"/>
  <pageMargins left="1.03888888888889" right="0.7875" top="2.3625" bottom="0.532638888888889" header="0.511805555555555" footer="0.51180555555555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56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93" zoomScaleNormal="93" zoomScalePageLayoutView="100" workbookViewId="0">
      <selection pane="topLeft" activeCell="A13" activeCellId="0" sqref="A13"/>
    </sheetView>
  </sheetViews>
  <sheetFormatPr defaultRowHeight="12.85"/>
  <cols>
    <col collapsed="false" hidden="false" max="1" min="1" style="1" width="29.3673469387755"/>
    <col collapsed="false" hidden="true" max="2" min="2" style="1" width="0"/>
    <col collapsed="false" hidden="false" max="3" min="3" style="1" width="42.8112244897959"/>
    <col collapsed="false" hidden="false" max="4" min="4" style="1" width="10.5561224489796"/>
    <col collapsed="false" hidden="false" max="5" min="5" style="1" width="12.6989795918367"/>
    <col collapsed="false" hidden="false" max="6" min="6" style="1" width="13.1326530612245"/>
    <col collapsed="false" hidden="false" max="7" min="7" style="1" width="13.8418367346939"/>
    <col collapsed="false" hidden="false" max="8" min="8" style="1" width="15.2704081632653"/>
    <col collapsed="false" hidden="false" max="9" min="9" style="1" width="9.13265306122449"/>
    <col collapsed="false" hidden="false" max="10" min="10" style="1" width="8.28061224489796"/>
    <col collapsed="false" hidden="false" max="11" min="11" style="1" width="17.1275510204082"/>
    <col collapsed="false" hidden="false" max="12" min="12" style="1" width="13.8418367346939"/>
    <col collapsed="false" hidden="false" max="13" min="13" style="1" width="15.8367346938776"/>
    <col collapsed="false" hidden="false" max="14" min="14" style="1" width="16.6938775510204"/>
    <col collapsed="false" hidden="false" max="15" min="15" style="1" width="15.1275510204082"/>
    <col collapsed="false" hidden="false" max="16" min="16" style="1" width="17.9795918367347"/>
    <col collapsed="false" hidden="false" max="257" min="17" style="1" width="10.9897959183673"/>
  </cols>
  <sheetData>
    <row r="1" s="156" customFormat="true" ht="12.85" hidden="false" customHeight="false" outlineLevel="0" collapsed="false">
      <c r="A1" s="155"/>
      <c r="B1" s="155"/>
      <c r="C1" s="155"/>
      <c r="P1" s="157"/>
    </row>
    <row r="2" s="156" customFormat="true" ht="12.85" hidden="false" customHeight="false" outlineLevel="0" collapsed="false">
      <c r="A2" s="158"/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 t="s">
        <v>185</v>
      </c>
    </row>
    <row r="3" s="156" customFormat="true" ht="12.85" hidden="false" customHeight="false" outlineLevel="0" collapsed="false">
      <c r="A3" s="162"/>
      <c r="B3" s="155"/>
      <c r="C3" s="155"/>
      <c r="P3" s="163"/>
    </row>
    <row r="4" s="156" customFormat="true" ht="12.85" hidden="false" customHeight="false" outlineLevel="0" collapsed="false">
      <c r="A4" s="162"/>
      <c r="B4" s="155"/>
      <c r="C4" s="155"/>
      <c r="P4" s="163"/>
    </row>
    <row r="5" s="156" customFormat="true" ht="12.8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="156" customFormat="true" ht="12.85" hidden="false" customHeight="false" outlineLevel="0" collapsed="false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56" customFormat="true" ht="12.85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="156" customFormat="true" ht="12.85" hidden="false" customHeight="false" outlineLevel="0" collapsed="false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="156" customFormat="true" ht="12.85" hidden="false" customHeight="false" outlineLevel="0" collapsed="false">
      <c r="A9" s="168" t="s">
        <v>192</v>
      </c>
      <c r="B9" s="169"/>
      <c r="C9" s="169"/>
      <c r="P9" s="157"/>
    </row>
    <row r="10" s="156" customFormat="true" ht="12.85" hidden="false" customHeight="false" outlineLevel="0" collapsed="false">
      <c r="A10" s="162"/>
      <c r="P10" s="157"/>
    </row>
    <row r="11" customFormat="false" ht="12.85" hidden="false" customHeight="false" outlineLevel="0" collapsed="false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  <c r="M11" s="171"/>
      <c r="N11" s="171"/>
      <c r="O11" s="171"/>
      <c r="P11" s="173"/>
    </row>
    <row r="12" customFormat="false" ht="12.85" hidden="false" customHeight="false" outlineLevel="0" collapsed="false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="156" customFormat="true" ht="12.85" hidden="false" customHeight="false" outlineLevel="0" collapsed="false">
      <c r="C13" s="176"/>
      <c r="K13" s="176"/>
    </row>
    <row r="14" s="156" customFormat="true" ht="12.85" hidden="false" customHeight="false" outlineLevel="0" collapsed="false">
      <c r="A14" s="3"/>
      <c r="B14" s="4"/>
      <c r="C14" s="3"/>
      <c r="D14" s="5" t="s">
        <v>2</v>
      </c>
      <c r="E14" s="5"/>
      <c r="F14" s="5"/>
      <c r="G14" s="3"/>
      <c r="H14" s="6"/>
      <c r="I14" s="3"/>
      <c r="J14" s="3"/>
      <c r="K14" s="12"/>
      <c r="L14" s="3"/>
      <c r="M14" s="6"/>
      <c r="N14" s="9" t="s">
        <v>4</v>
      </c>
      <c r="O14" s="9"/>
      <c r="P14" s="9"/>
    </row>
    <row r="15" s="156" customFormat="true" ht="12.75" hidden="false" customHeight="true" outlineLevel="0" collapsed="false">
      <c r="A15" s="10" t="s">
        <v>5</v>
      </c>
      <c r="B15" s="10" t="s">
        <v>6</v>
      </c>
      <c r="C15" s="10"/>
      <c r="D15" s="10"/>
      <c r="E15" s="3"/>
      <c r="F15" s="4"/>
      <c r="G15" s="10"/>
      <c r="H15" s="11" t="s">
        <v>7</v>
      </c>
      <c r="I15" s="10" t="s">
        <v>8</v>
      </c>
      <c r="J15" s="10" t="s">
        <v>8</v>
      </c>
      <c r="K15" s="12"/>
      <c r="L15" s="10" t="s">
        <v>9</v>
      </c>
      <c r="M15" s="11" t="s">
        <v>10</v>
      </c>
      <c r="N15" s="13"/>
      <c r="O15" s="13"/>
      <c r="P15" s="13"/>
    </row>
    <row r="16" s="156" customFormat="true" ht="12.85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2" t="s">
        <v>16</v>
      </c>
      <c r="G16" s="10" t="s">
        <v>17</v>
      </c>
      <c r="H16" s="11" t="s">
        <v>18</v>
      </c>
      <c r="I16" s="10" t="s">
        <v>19</v>
      </c>
      <c r="J16" s="10" t="s">
        <v>19</v>
      </c>
      <c r="K16" s="12" t="s">
        <v>20</v>
      </c>
      <c r="L16" s="10" t="s">
        <v>21</v>
      </c>
      <c r="M16" s="11" t="s">
        <v>22</v>
      </c>
      <c r="N16" s="10" t="s">
        <v>23</v>
      </c>
      <c r="O16" s="10" t="s">
        <v>24</v>
      </c>
      <c r="P16" s="10" t="s">
        <v>25</v>
      </c>
    </row>
    <row r="17" s="156" customFormat="true" ht="12.85" hidden="false" customHeight="false" outlineLevel="0" collapsed="false">
      <c r="A17" s="13"/>
      <c r="B17" s="13"/>
      <c r="C17" s="10"/>
      <c r="D17" s="10"/>
      <c r="E17" s="10"/>
      <c r="F17" s="12"/>
      <c r="G17" s="10"/>
      <c r="H17" s="11"/>
      <c r="I17" s="10" t="s">
        <v>26</v>
      </c>
      <c r="J17" s="10" t="s">
        <v>26</v>
      </c>
      <c r="K17" s="12"/>
      <c r="L17" s="14" t="n">
        <v>43281</v>
      </c>
      <c r="M17" s="15" t="n">
        <v>43465</v>
      </c>
      <c r="N17" s="13"/>
      <c r="O17" s="13"/>
      <c r="P17" s="10" t="s">
        <v>27</v>
      </c>
    </row>
    <row r="18" s="180" customFormat="true" ht="18" hidden="false" customHeight="true" outlineLevel="0" collapsed="false">
      <c r="A18" s="177" t="s">
        <v>28</v>
      </c>
      <c r="B18" s="177" t="s">
        <v>29</v>
      </c>
      <c r="C18" s="177" t="s">
        <v>30</v>
      </c>
      <c r="D18" s="177" t="s">
        <v>31</v>
      </c>
      <c r="E18" s="177" t="s">
        <v>32</v>
      </c>
      <c r="F18" s="178" t="s">
        <v>33</v>
      </c>
      <c r="G18" s="177" t="s">
        <v>34</v>
      </c>
      <c r="H18" s="179" t="s">
        <v>35</v>
      </c>
      <c r="I18" s="177" t="s">
        <v>36</v>
      </c>
      <c r="J18" s="177" t="s">
        <v>37</v>
      </c>
      <c r="K18" s="178" t="s">
        <v>38</v>
      </c>
      <c r="L18" s="177" t="s">
        <v>39</v>
      </c>
      <c r="M18" s="179" t="s">
        <v>40</v>
      </c>
      <c r="N18" s="177" t="s">
        <v>41</v>
      </c>
      <c r="O18" s="177" t="s">
        <v>41</v>
      </c>
      <c r="P18" s="177" t="s">
        <v>41</v>
      </c>
    </row>
    <row r="19" s="188" customFormat="true" ht="12.85" hidden="false" customHeight="false" outlineLevel="0" collapsed="false">
      <c r="A19" s="203" t="s">
        <v>193</v>
      </c>
      <c r="B19" s="182"/>
      <c r="C19" s="181" t="s">
        <v>194</v>
      </c>
      <c r="D19" s="183" t="n">
        <v>43344</v>
      </c>
      <c r="E19" s="183" t="n">
        <v>43555</v>
      </c>
      <c r="F19" s="183"/>
      <c r="G19" s="184"/>
      <c r="H19" s="182" t="s">
        <v>195</v>
      </c>
      <c r="I19" s="204" t="n">
        <v>40</v>
      </c>
      <c r="J19" s="185"/>
      <c r="K19" s="186" t="n">
        <v>600000</v>
      </c>
      <c r="L19" s="187" t="n">
        <v>0</v>
      </c>
      <c r="M19" s="186" t="n">
        <v>560000</v>
      </c>
      <c r="N19" s="186" t="n">
        <v>40000</v>
      </c>
      <c r="O19" s="186" t="n">
        <v>0</v>
      </c>
      <c r="P19" s="187" t="n">
        <v>0</v>
      </c>
    </row>
    <row r="20" s="193" customFormat="true" ht="12.85" hidden="false" customHeight="false" outlineLevel="0" collapsed="false">
      <c r="A20" s="203" t="s">
        <v>193</v>
      </c>
      <c r="B20" s="189"/>
      <c r="C20" s="189" t="s">
        <v>196</v>
      </c>
      <c r="D20" s="190" t="n">
        <v>43525</v>
      </c>
      <c r="E20" s="190" t="n">
        <v>43799</v>
      </c>
      <c r="F20" s="190"/>
      <c r="G20" s="191"/>
      <c r="H20" s="182" t="s">
        <v>195</v>
      </c>
      <c r="I20" s="205" t="n">
        <v>100</v>
      </c>
      <c r="J20" s="192"/>
      <c r="K20" s="187" t="n">
        <v>14478750</v>
      </c>
      <c r="L20" s="187" t="n">
        <v>0</v>
      </c>
      <c r="M20" s="187" t="n">
        <v>0</v>
      </c>
      <c r="N20" s="187" t="n">
        <v>14478750</v>
      </c>
      <c r="O20" s="187" t="n">
        <v>0</v>
      </c>
      <c r="P20" s="187" t="n">
        <v>0</v>
      </c>
    </row>
    <row r="21" s="193" customFormat="true" ht="12.85" hidden="false" customHeight="false" outlineLevel="0" collapsed="false">
      <c r="A21" s="203" t="s">
        <v>193</v>
      </c>
      <c r="B21" s="189"/>
      <c r="C21" s="189" t="s">
        <v>197</v>
      </c>
      <c r="D21" s="190" t="n">
        <v>43770</v>
      </c>
      <c r="E21" s="190" t="n">
        <v>44012</v>
      </c>
      <c r="F21" s="190"/>
      <c r="G21" s="191"/>
      <c r="H21" s="182" t="s">
        <v>195</v>
      </c>
      <c r="I21" s="205" t="n">
        <v>85</v>
      </c>
      <c r="J21" s="192"/>
      <c r="K21" s="187" t="n">
        <v>3661871.24</v>
      </c>
      <c r="L21" s="187" t="n">
        <v>0</v>
      </c>
      <c r="M21" s="187" t="n">
        <v>0</v>
      </c>
      <c r="N21" s="187" t="n">
        <v>3112590.56</v>
      </c>
      <c r="O21" s="187" t="n">
        <v>549280.69</v>
      </c>
      <c r="P21" s="187" t="n">
        <v>0</v>
      </c>
    </row>
    <row r="22" s="193" customFormat="true" ht="12.85" hidden="false" customHeight="false" outlineLevel="0" collapsed="false">
      <c r="A22" s="203" t="s">
        <v>193</v>
      </c>
      <c r="B22" s="189"/>
      <c r="C22" s="189" t="s">
        <v>198</v>
      </c>
      <c r="D22" s="190" t="n">
        <v>43466</v>
      </c>
      <c r="E22" s="190" t="n">
        <v>43616</v>
      </c>
      <c r="F22" s="190"/>
      <c r="G22" s="191"/>
      <c r="H22" s="191" t="s">
        <v>195</v>
      </c>
      <c r="I22" s="205" t="n">
        <v>100</v>
      </c>
      <c r="J22" s="192"/>
      <c r="K22" s="187" t="n">
        <v>2955750</v>
      </c>
      <c r="L22" s="187" t="n">
        <v>0</v>
      </c>
      <c r="M22" s="187" t="n">
        <v>0</v>
      </c>
      <c r="N22" s="187" t="n">
        <v>2955750</v>
      </c>
      <c r="O22" s="187" t="n">
        <v>0</v>
      </c>
      <c r="P22" s="187" t="n">
        <v>0</v>
      </c>
    </row>
    <row r="23" s="193" customFormat="true" ht="12.85" hidden="false" customHeight="false" outlineLevel="0" collapsed="false">
      <c r="A23" s="203" t="s">
        <v>193</v>
      </c>
      <c r="B23" s="189"/>
      <c r="C23" s="189" t="s">
        <v>199</v>
      </c>
      <c r="D23" s="190" t="n">
        <v>43344</v>
      </c>
      <c r="E23" s="190" t="n">
        <v>43524</v>
      </c>
      <c r="F23" s="190"/>
      <c r="G23" s="191"/>
      <c r="H23" s="191" t="s">
        <v>200</v>
      </c>
      <c r="I23" s="205" t="n">
        <v>20</v>
      </c>
      <c r="J23" s="192"/>
      <c r="K23" s="187" t="n">
        <v>14028172.1</v>
      </c>
      <c r="L23" s="187" t="n">
        <v>0</v>
      </c>
      <c r="M23" s="187" t="n">
        <v>11222537.68</v>
      </c>
      <c r="N23" s="187" t="n">
        <v>2805634.42</v>
      </c>
      <c r="O23" s="187" t="n">
        <v>0</v>
      </c>
      <c r="P23" s="187" t="n">
        <v>0</v>
      </c>
    </row>
    <row r="24" s="193" customFormat="true" ht="12.85" hidden="false" customHeight="false" outlineLevel="0" collapsed="false">
      <c r="A24" s="203" t="s">
        <v>193</v>
      </c>
      <c r="B24" s="189"/>
      <c r="C24" s="189" t="s">
        <v>201</v>
      </c>
      <c r="D24" s="190" t="n">
        <v>43678</v>
      </c>
      <c r="E24" s="190" t="n">
        <v>43769</v>
      </c>
      <c r="F24" s="190"/>
      <c r="G24" s="191"/>
      <c r="H24" s="191" t="s">
        <v>200</v>
      </c>
      <c r="I24" s="205" t="n">
        <v>100</v>
      </c>
      <c r="J24" s="192"/>
      <c r="K24" s="187" t="n">
        <v>5600000</v>
      </c>
      <c r="L24" s="187" t="n">
        <v>0</v>
      </c>
      <c r="M24" s="187" t="n">
        <v>0</v>
      </c>
      <c r="N24" s="187" t="n">
        <v>5600000</v>
      </c>
      <c r="O24" s="187" t="n">
        <v>0</v>
      </c>
      <c r="P24" s="187" t="n">
        <v>0</v>
      </c>
    </row>
    <row r="25" s="207" customFormat="true" ht="12.85" hidden="false" customHeight="false" outlineLevel="0" collapsed="false">
      <c r="A25" s="203" t="s">
        <v>193</v>
      </c>
      <c r="B25" s="189"/>
      <c r="C25" s="189" t="s">
        <v>202</v>
      </c>
      <c r="D25" s="190" t="n">
        <v>43497</v>
      </c>
      <c r="E25" s="190" t="n">
        <v>43616</v>
      </c>
      <c r="F25" s="190"/>
      <c r="G25" s="191"/>
      <c r="H25" s="191" t="s">
        <v>200</v>
      </c>
      <c r="I25" s="205" t="n">
        <v>30</v>
      </c>
      <c r="J25" s="192"/>
      <c r="K25" s="187" t="n">
        <v>4343625</v>
      </c>
      <c r="L25" s="187" t="n">
        <v>0</v>
      </c>
      <c r="M25" s="187" t="n">
        <v>0</v>
      </c>
      <c r="N25" s="206" t="n">
        <v>4343625</v>
      </c>
      <c r="O25" s="187" t="n">
        <v>0</v>
      </c>
      <c r="P25" s="187" t="n">
        <v>0</v>
      </c>
    </row>
    <row r="26" s="207" customFormat="true" ht="12.85" hidden="false" customHeight="false" outlineLevel="0" collapsed="false">
      <c r="A26" s="203" t="s">
        <v>203</v>
      </c>
      <c r="B26" s="189"/>
      <c r="C26" s="189" t="s">
        <v>204</v>
      </c>
      <c r="D26" s="190" t="n">
        <v>42979</v>
      </c>
      <c r="E26" s="190" t="n">
        <v>43799</v>
      </c>
      <c r="F26" s="190"/>
      <c r="G26" s="191"/>
      <c r="H26" s="191" t="s">
        <v>195</v>
      </c>
      <c r="I26" s="205" t="n">
        <v>100</v>
      </c>
      <c r="J26" s="192"/>
      <c r="K26" s="187" t="n">
        <v>221645000</v>
      </c>
      <c r="L26" s="187" t="n">
        <v>0</v>
      </c>
      <c r="M26" s="187" t="n">
        <v>104173150</v>
      </c>
      <c r="N26" s="206" t="n">
        <v>117471850</v>
      </c>
      <c r="O26" s="187" t="n">
        <v>0</v>
      </c>
      <c r="P26" s="187" t="n">
        <v>0</v>
      </c>
    </row>
    <row r="27" s="207" customFormat="true" ht="12.85" hidden="false" customHeight="false" outlineLevel="0" collapsed="false">
      <c r="A27" s="203" t="s">
        <v>203</v>
      </c>
      <c r="B27" s="189"/>
      <c r="C27" s="189" t="s">
        <v>205</v>
      </c>
      <c r="D27" s="190" t="n">
        <v>43525</v>
      </c>
      <c r="E27" s="190" t="n">
        <v>43616</v>
      </c>
      <c r="F27" s="190"/>
      <c r="G27" s="191"/>
      <c r="H27" s="191" t="s">
        <v>195</v>
      </c>
      <c r="I27" s="205" t="n">
        <v>100</v>
      </c>
      <c r="J27" s="192"/>
      <c r="K27" s="187" t="n">
        <v>2740250</v>
      </c>
      <c r="L27" s="187" t="n">
        <v>0</v>
      </c>
      <c r="M27" s="187" t="n">
        <v>0</v>
      </c>
      <c r="N27" s="206" t="n">
        <v>2740250</v>
      </c>
      <c r="O27" s="187" t="n">
        <v>0</v>
      </c>
      <c r="P27" s="187" t="n">
        <v>0</v>
      </c>
    </row>
    <row r="28" s="207" customFormat="true" ht="12.85" hidden="false" customHeight="false" outlineLevel="0" collapsed="false">
      <c r="A28" s="203" t="s">
        <v>203</v>
      </c>
      <c r="B28" s="189"/>
      <c r="C28" s="189" t="s">
        <v>206</v>
      </c>
      <c r="D28" s="190" t="n">
        <v>43466</v>
      </c>
      <c r="E28" s="190" t="n">
        <v>43830</v>
      </c>
      <c r="F28" s="190"/>
      <c r="G28" s="191"/>
      <c r="H28" s="191" t="s">
        <v>195</v>
      </c>
      <c r="I28" s="205" t="n">
        <v>80</v>
      </c>
      <c r="J28" s="192"/>
      <c r="K28" s="187" t="n">
        <v>30785557.39</v>
      </c>
      <c r="L28" s="187" t="n">
        <v>0</v>
      </c>
      <c r="M28" s="187" t="n">
        <v>6157111.48</v>
      </c>
      <c r="N28" s="206" t="n">
        <v>24628445.91</v>
      </c>
      <c r="O28" s="187" t="n">
        <v>0</v>
      </c>
      <c r="P28" s="187" t="n">
        <v>0</v>
      </c>
    </row>
    <row r="29" s="207" customFormat="true" ht="12.85" hidden="false" customHeight="false" outlineLevel="0" collapsed="false">
      <c r="A29" s="203" t="s">
        <v>203</v>
      </c>
      <c r="B29" s="189"/>
      <c r="C29" s="189" t="s">
        <v>194</v>
      </c>
      <c r="D29" s="190" t="n">
        <v>43344</v>
      </c>
      <c r="E29" s="190" t="n">
        <v>43555</v>
      </c>
      <c r="F29" s="190"/>
      <c r="G29" s="191"/>
      <c r="H29" s="191" t="s">
        <v>195</v>
      </c>
      <c r="I29" s="205" t="n">
        <v>40</v>
      </c>
      <c r="J29" s="192"/>
      <c r="K29" s="187" t="n">
        <v>12000000</v>
      </c>
      <c r="L29" s="187" t="n">
        <v>0</v>
      </c>
      <c r="M29" s="187" t="n">
        <v>7000000</v>
      </c>
      <c r="N29" s="206" t="n">
        <v>5000000</v>
      </c>
      <c r="O29" s="187" t="n">
        <v>0</v>
      </c>
      <c r="P29" s="187" t="n">
        <v>0</v>
      </c>
    </row>
    <row r="30" s="207" customFormat="true" ht="12.85" hidden="false" customHeight="false" outlineLevel="0" collapsed="false">
      <c r="A30" s="203" t="s">
        <v>203</v>
      </c>
      <c r="B30" s="189"/>
      <c r="C30" s="189" t="s">
        <v>207</v>
      </c>
      <c r="D30" s="190" t="n">
        <v>43647</v>
      </c>
      <c r="E30" s="190" t="n">
        <v>43738</v>
      </c>
      <c r="F30" s="190"/>
      <c r="G30" s="191"/>
      <c r="H30" s="191" t="s">
        <v>195</v>
      </c>
      <c r="I30" s="205" t="n">
        <v>100</v>
      </c>
      <c r="J30" s="192"/>
      <c r="K30" s="187" t="n">
        <v>3092795.41</v>
      </c>
      <c r="L30" s="187" t="n">
        <v>0</v>
      </c>
      <c r="M30" s="187" t="n">
        <v>0</v>
      </c>
      <c r="N30" s="206" t="n">
        <v>3092795.41</v>
      </c>
      <c r="O30" s="187" t="n">
        <v>0</v>
      </c>
      <c r="P30" s="187" t="n">
        <v>0</v>
      </c>
    </row>
    <row r="31" s="207" customFormat="true" ht="12.85" hidden="false" customHeight="false" outlineLevel="0" collapsed="false">
      <c r="A31" s="203" t="s">
        <v>203</v>
      </c>
      <c r="B31" s="189"/>
      <c r="C31" s="189" t="s">
        <v>208</v>
      </c>
      <c r="D31" s="190" t="n">
        <v>43435</v>
      </c>
      <c r="E31" s="190" t="n">
        <v>43616</v>
      </c>
      <c r="F31" s="190"/>
      <c r="G31" s="191"/>
      <c r="H31" s="191" t="s">
        <v>195</v>
      </c>
      <c r="I31" s="205" t="n">
        <v>100</v>
      </c>
      <c r="J31" s="192"/>
      <c r="K31" s="187" t="n">
        <v>5426000</v>
      </c>
      <c r="L31" s="187" t="n">
        <v>0</v>
      </c>
      <c r="M31" s="187" t="n">
        <v>0</v>
      </c>
      <c r="N31" s="206" t="n">
        <v>5426000</v>
      </c>
      <c r="O31" s="187" t="n">
        <v>0</v>
      </c>
      <c r="P31" s="187" t="n">
        <v>0</v>
      </c>
    </row>
    <row r="32" s="207" customFormat="true" ht="12.85" hidden="false" customHeight="false" outlineLevel="0" collapsed="false">
      <c r="A32" s="203" t="s">
        <v>203</v>
      </c>
      <c r="B32" s="189"/>
      <c r="C32" s="189" t="s">
        <v>209</v>
      </c>
      <c r="D32" s="190" t="n">
        <v>43466</v>
      </c>
      <c r="E32" s="190" t="n">
        <v>43585</v>
      </c>
      <c r="F32" s="190"/>
      <c r="G32" s="191"/>
      <c r="H32" s="191" t="s">
        <v>200</v>
      </c>
      <c r="I32" s="205" t="n">
        <v>20</v>
      </c>
      <c r="J32" s="192"/>
      <c r="K32" s="187" t="n">
        <v>7626339.17</v>
      </c>
      <c r="L32" s="187" t="n">
        <v>0</v>
      </c>
      <c r="M32" s="187" t="n">
        <v>6101071.34</v>
      </c>
      <c r="N32" s="206" t="n">
        <v>1525267.83</v>
      </c>
      <c r="O32" s="187" t="n">
        <v>0</v>
      </c>
      <c r="P32" s="187" t="n">
        <v>0</v>
      </c>
    </row>
    <row r="33" s="207" customFormat="true" ht="12.85" hidden="false" customHeight="false" outlineLevel="0" collapsed="false">
      <c r="A33" s="203" t="s">
        <v>203</v>
      </c>
      <c r="B33" s="189"/>
      <c r="C33" s="189" t="s">
        <v>210</v>
      </c>
      <c r="D33" s="190" t="n">
        <v>43770</v>
      </c>
      <c r="E33" s="190" t="n">
        <v>43890</v>
      </c>
      <c r="F33" s="190"/>
      <c r="G33" s="191"/>
      <c r="H33" s="191" t="s">
        <v>200</v>
      </c>
      <c r="I33" s="205" t="n">
        <v>90</v>
      </c>
      <c r="J33" s="192"/>
      <c r="K33" s="187" t="n">
        <v>8804198.63</v>
      </c>
      <c r="L33" s="187" t="n">
        <v>0</v>
      </c>
      <c r="M33" s="187" t="n">
        <v>0</v>
      </c>
      <c r="N33" s="206" t="n">
        <v>7923778.76</v>
      </c>
      <c r="O33" s="187" t="n">
        <v>880419.86</v>
      </c>
      <c r="P33" s="187" t="n">
        <v>0</v>
      </c>
    </row>
    <row r="34" s="207" customFormat="true" ht="12.85" hidden="false" customHeight="false" outlineLevel="0" collapsed="false">
      <c r="A34" s="203" t="s">
        <v>203</v>
      </c>
      <c r="B34" s="189"/>
      <c r="C34" s="189" t="s">
        <v>211</v>
      </c>
      <c r="D34" s="190" t="n">
        <v>43586</v>
      </c>
      <c r="E34" s="190" t="n">
        <v>43951</v>
      </c>
      <c r="F34" s="190"/>
      <c r="G34" s="191"/>
      <c r="H34" s="191" t="s">
        <v>200</v>
      </c>
      <c r="I34" s="205" t="n">
        <v>75</v>
      </c>
      <c r="J34" s="192"/>
      <c r="K34" s="187" t="n">
        <v>4864557.3</v>
      </c>
      <c r="L34" s="187" t="n">
        <v>0</v>
      </c>
      <c r="M34" s="187" t="n">
        <v>0</v>
      </c>
      <c r="N34" s="206" t="n">
        <v>3648417.98</v>
      </c>
      <c r="O34" s="187" t="n">
        <v>1216139.33</v>
      </c>
      <c r="P34" s="187" t="n">
        <v>0</v>
      </c>
    </row>
    <row r="35" s="193" customFormat="true" ht="12.85" hidden="false" customHeight="false" outlineLevel="0" collapsed="false">
      <c r="A35" s="203" t="s">
        <v>203</v>
      </c>
      <c r="B35" s="189"/>
      <c r="C35" s="189" t="s">
        <v>212</v>
      </c>
      <c r="D35" s="190" t="n">
        <v>43466</v>
      </c>
      <c r="E35" s="190" t="n">
        <v>43555</v>
      </c>
      <c r="F35" s="190"/>
      <c r="G35" s="191"/>
      <c r="H35" s="191" t="s">
        <v>200</v>
      </c>
      <c r="I35" s="205" t="n">
        <v>80</v>
      </c>
      <c r="J35" s="192"/>
      <c r="K35" s="108" t="n">
        <v>2764181.01</v>
      </c>
      <c r="L35" s="187" t="n">
        <v>0</v>
      </c>
      <c r="M35" s="208" t="n">
        <v>0</v>
      </c>
      <c r="N35" s="133" t="n">
        <v>2211344.81</v>
      </c>
      <c r="O35" s="209" t="n">
        <v>552836.2</v>
      </c>
      <c r="P35" s="187" t="n">
        <v>0</v>
      </c>
    </row>
    <row r="36" s="169" customFormat="true" ht="15" hidden="false" customHeight="true" outlineLevel="0" collapsed="false">
      <c r="A36" s="36" t="s">
        <v>62</v>
      </c>
      <c r="B36" s="36"/>
      <c r="C36" s="36"/>
      <c r="D36" s="36"/>
      <c r="E36" s="36"/>
      <c r="F36" s="36"/>
      <c r="G36" s="36"/>
      <c r="H36" s="36"/>
      <c r="I36" s="36"/>
      <c r="J36" s="36"/>
      <c r="K36" s="38" t="n">
        <f aca="false">SUM(K19:K35)</f>
        <v>345417047.25</v>
      </c>
      <c r="L36" s="38" t="n">
        <f aca="false">SUM(L19:L35)</f>
        <v>0</v>
      </c>
      <c r="M36" s="38" t="n">
        <f aca="false">SUM(M19:M35)</f>
        <v>135213870.5</v>
      </c>
      <c r="N36" s="38" t="n">
        <f aca="false">SUM(N19:N35)</f>
        <v>207004500.68</v>
      </c>
      <c r="O36" s="38" t="n">
        <f aca="false">SUM(O19:O35)</f>
        <v>3198676.08</v>
      </c>
      <c r="P36" s="38" t="n">
        <f aca="false">SUM(P19:P35)</f>
        <v>0</v>
      </c>
    </row>
    <row r="37" s="169" customFormat="true" ht="30.75" hidden="false" customHeight="true" outlineLevel="0" collapsed="false">
      <c r="K37" s="194"/>
      <c r="L37" s="195"/>
      <c r="M37" s="194"/>
      <c r="N37" s="1"/>
      <c r="O37" s="196"/>
      <c r="P37" s="196"/>
    </row>
    <row r="38" customFormat="false" ht="12.85" hidden="false" customHeight="false" outlineLevel="0" collapsed="false">
      <c r="A38" s="153" t="s">
        <v>166</v>
      </c>
    </row>
    <row r="39" customFormat="false" ht="12.85" hidden="false" customHeight="false" outlineLevel="0" collapsed="false">
      <c r="A39" s="1" t="s">
        <v>167</v>
      </c>
      <c r="F39" s="197"/>
    </row>
    <row r="40" customFormat="false" ht="12.85" hidden="false" customHeight="false" outlineLevel="0" collapsed="false">
      <c r="A40" s="1" t="s">
        <v>168</v>
      </c>
      <c r="H40" s="108"/>
      <c r="N40" s="198"/>
    </row>
    <row r="41" customFormat="false" ht="12.85" hidden="false" customHeight="false" outlineLevel="0" collapsed="false">
      <c r="A41" s="1" t="s">
        <v>169</v>
      </c>
      <c r="L41" s="199"/>
      <c r="M41" s="200"/>
      <c r="N41" s="201"/>
    </row>
    <row r="42" customFormat="false" ht="12.85" hidden="false" customHeight="false" outlineLevel="0" collapsed="false">
      <c r="A42" s="1" t="s">
        <v>170</v>
      </c>
      <c r="L42" s="199"/>
      <c r="M42" s="200"/>
      <c r="N42" s="201"/>
    </row>
    <row r="43" customFormat="false" ht="12.85" hidden="false" customHeight="false" outlineLevel="0" collapsed="false">
      <c r="A43" s="1" t="s">
        <v>171</v>
      </c>
      <c r="L43" s="199"/>
      <c r="M43" s="200"/>
    </row>
    <row r="44" customFormat="false" ht="12.85" hidden="false" customHeight="false" outlineLevel="0" collapsed="false">
      <c r="A44" s="1" t="s">
        <v>172</v>
      </c>
      <c r="L44" s="199"/>
      <c r="M44" s="200"/>
    </row>
    <row r="45" customFormat="false" ht="12.85" hidden="false" customHeight="false" outlineLevel="0" collapsed="false">
      <c r="A45" s="1" t="s">
        <v>173</v>
      </c>
      <c r="L45" s="199"/>
      <c r="M45" s="200"/>
    </row>
    <row r="46" customFormat="false" ht="12.85" hidden="false" customHeight="false" outlineLevel="0" collapsed="false">
      <c r="A46" s="1" t="s">
        <v>174</v>
      </c>
      <c r="L46" s="199"/>
      <c r="M46" s="200"/>
    </row>
    <row r="47" customFormat="false" ht="12.85" hidden="false" customHeight="false" outlineLevel="0" collapsed="false">
      <c r="A47" s="1" t="s">
        <v>175</v>
      </c>
      <c r="L47" s="199"/>
      <c r="M47" s="200"/>
    </row>
    <row r="48" customFormat="false" ht="12.85" hidden="false" customHeight="false" outlineLevel="0" collapsed="false">
      <c r="A48" s="1" t="s">
        <v>176</v>
      </c>
      <c r="L48" s="199"/>
      <c r="M48" s="200"/>
    </row>
    <row r="49" customFormat="false" ht="12.85" hidden="false" customHeight="false" outlineLevel="0" collapsed="false">
      <c r="A49" s="1" t="s">
        <v>177</v>
      </c>
      <c r="L49" s="198"/>
      <c r="M49" s="200"/>
    </row>
    <row r="50" customFormat="false" ht="12.85" hidden="false" customHeight="false" outlineLevel="0" collapsed="false">
      <c r="A50" s="154" t="s">
        <v>178</v>
      </c>
    </row>
    <row r="51" customFormat="false" ht="12.85" hidden="false" customHeight="false" outlineLevel="0" collapsed="false">
      <c r="A51" s="1" t="s">
        <v>179</v>
      </c>
    </row>
    <row r="52" customFormat="false" ht="12.85" hidden="false" customHeight="false" outlineLevel="0" collapsed="false">
      <c r="A52" s="154" t="s">
        <v>180</v>
      </c>
      <c r="L52" s="202"/>
    </row>
    <row r="53" customFormat="false" ht="12.85" hidden="false" customHeight="false" outlineLevel="0" collapsed="false">
      <c r="A53" s="154" t="s">
        <v>181</v>
      </c>
      <c r="L53" s="200"/>
    </row>
    <row r="54" customFormat="false" ht="12.85" hidden="false" customHeight="false" outlineLevel="0" collapsed="false">
      <c r="A54" s="154" t="s">
        <v>182</v>
      </c>
    </row>
    <row r="55" customFormat="false" ht="12.85" hidden="false" customHeight="false" outlineLevel="0" collapsed="false">
      <c r="A55" s="154" t="s">
        <v>183</v>
      </c>
    </row>
    <row r="56" customFormat="false" ht="12.85" hidden="false" customHeight="false" outlineLevel="0" collapsed="false">
      <c r="A56" s="154" t="s">
        <v>184</v>
      </c>
    </row>
  </sheetData>
  <mergeCells count="6">
    <mergeCell ref="A5:P5"/>
    <mergeCell ref="A6:P6"/>
    <mergeCell ref="A7:P7"/>
    <mergeCell ref="D14:F14"/>
    <mergeCell ref="N14:P14"/>
    <mergeCell ref="A36:J36"/>
  </mergeCells>
  <printOptions headings="false" gridLines="false" gridLinesSet="true" horizontalCentered="false" verticalCentered="false"/>
  <pageMargins left="1.03888888888889" right="0.7875" top="2.3625" bottom="0.532638888888889" header="0.511805555555555" footer="0.51180555555555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3" zoomScaleNormal="93" zoomScalePageLayoutView="100" workbookViewId="0">
      <selection pane="topLeft" activeCell="C43" activeCellId="0" sqref="C43"/>
    </sheetView>
  </sheetViews>
  <sheetFormatPr defaultRowHeight="12.85"/>
  <cols>
    <col collapsed="false" hidden="false" max="1" min="1" style="1" width="21.8979591836735"/>
    <col collapsed="false" hidden="true" max="2" min="2" style="1" width="0"/>
    <col collapsed="false" hidden="false" max="3" min="3" style="1" width="37.8163265306122"/>
    <col collapsed="false" hidden="false" max="4" min="4" style="1" width="10.5561224489796"/>
    <col collapsed="false" hidden="false" max="5" min="5" style="1" width="12.6989795918367"/>
    <col collapsed="false" hidden="false" max="6" min="6" style="1" width="13.1326530612245"/>
    <col collapsed="false" hidden="false" max="7" min="7" style="1" width="13.8418367346939"/>
    <col collapsed="false" hidden="false" max="8" min="8" style="1" width="15.2704081632653"/>
    <col collapsed="false" hidden="false" max="9" min="9" style="1" width="9.13265306122449"/>
    <col collapsed="false" hidden="false" max="10" min="10" style="1" width="8.28061224489796"/>
    <col collapsed="false" hidden="false" max="11" min="11" style="1" width="17.1275510204082"/>
    <col collapsed="false" hidden="false" max="12" min="12" style="1" width="13.8418367346939"/>
    <col collapsed="false" hidden="false" max="13" min="13" style="1" width="15.8367346938776"/>
    <col collapsed="false" hidden="false" max="14" min="14" style="1" width="16.6938775510204"/>
    <col collapsed="false" hidden="false" max="15" min="15" style="1" width="15.1275510204082"/>
    <col collapsed="false" hidden="false" max="16" min="16" style="1" width="17.9795918367347"/>
    <col collapsed="false" hidden="false" max="257" min="17" style="1" width="10.9897959183673"/>
  </cols>
  <sheetData>
    <row r="1" s="156" customFormat="true" ht="12.85" hidden="false" customHeight="false" outlineLevel="0" collapsed="false">
      <c r="A1" s="155"/>
      <c r="B1" s="155"/>
      <c r="C1" s="155"/>
      <c r="P1" s="157"/>
    </row>
    <row r="2" s="156" customFormat="true" ht="12.85" hidden="false" customHeight="false" outlineLevel="0" collapsed="false">
      <c r="A2" s="158"/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 t="s">
        <v>185</v>
      </c>
    </row>
    <row r="3" s="156" customFormat="true" ht="12.85" hidden="false" customHeight="false" outlineLevel="0" collapsed="false">
      <c r="A3" s="162"/>
      <c r="B3" s="155"/>
      <c r="C3" s="155"/>
      <c r="P3" s="163"/>
    </row>
    <row r="4" s="156" customFormat="true" ht="12.85" hidden="false" customHeight="false" outlineLevel="0" collapsed="false">
      <c r="A4" s="162"/>
      <c r="B4" s="155"/>
      <c r="C4" s="155"/>
      <c r="P4" s="163"/>
    </row>
    <row r="5" s="156" customFormat="true" ht="12.8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="156" customFormat="true" ht="12.85" hidden="false" customHeight="false" outlineLevel="0" collapsed="false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56" customFormat="true" ht="12.85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="156" customFormat="true" ht="12.85" hidden="false" customHeight="false" outlineLevel="0" collapsed="false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="156" customFormat="true" ht="12.85" hidden="false" customHeight="false" outlineLevel="0" collapsed="false">
      <c r="A9" s="168" t="s">
        <v>213</v>
      </c>
      <c r="B9" s="169"/>
      <c r="C9" s="169"/>
      <c r="P9" s="157"/>
    </row>
    <row r="10" s="156" customFormat="true" ht="12.85" hidden="false" customHeight="false" outlineLevel="0" collapsed="false">
      <c r="A10" s="162"/>
      <c r="P10" s="157"/>
    </row>
    <row r="11" customFormat="false" ht="12.85" hidden="false" customHeight="false" outlineLevel="0" collapsed="false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  <c r="M11" s="171"/>
      <c r="N11" s="171"/>
      <c r="O11" s="171"/>
      <c r="P11" s="173"/>
    </row>
    <row r="12" customFormat="false" ht="12.85" hidden="false" customHeight="false" outlineLevel="0" collapsed="false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="156" customFormat="true" ht="12.85" hidden="false" customHeight="false" outlineLevel="0" collapsed="false">
      <c r="C13" s="176"/>
      <c r="K13" s="176"/>
    </row>
    <row r="14" s="156" customFormat="true" ht="12.85" hidden="false" customHeight="false" outlineLevel="0" collapsed="false">
      <c r="A14" s="3"/>
      <c r="B14" s="4"/>
      <c r="C14" s="3"/>
      <c r="D14" s="5" t="s">
        <v>2</v>
      </c>
      <c r="E14" s="5"/>
      <c r="F14" s="5"/>
      <c r="G14" s="3"/>
      <c r="H14" s="6"/>
      <c r="I14" s="3"/>
      <c r="J14" s="3"/>
      <c r="K14" s="12"/>
      <c r="L14" s="3"/>
      <c r="M14" s="6"/>
      <c r="N14" s="9" t="s">
        <v>4</v>
      </c>
      <c r="O14" s="9"/>
      <c r="P14" s="9"/>
    </row>
    <row r="15" s="156" customFormat="true" ht="12.75" hidden="false" customHeight="true" outlineLevel="0" collapsed="false">
      <c r="A15" s="10" t="s">
        <v>5</v>
      </c>
      <c r="B15" s="10" t="s">
        <v>6</v>
      </c>
      <c r="C15" s="10"/>
      <c r="D15" s="10"/>
      <c r="E15" s="3"/>
      <c r="F15" s="4"/>
      <c r="G15" s="10"/>
      <c r="H15" s="11" t="s">
        <v>7</v>
      </c>
      <c r="I15" s="10" t="s">
        <v>8</v>
      </c>
      <c r="J15" s="10" t="s">
        <v>8</v>
      </c>
      <c r="K15" s="12"/>
      <c r="L15" s="10" t="s">
        <v>9</v>
      </c>
      <c r="M15" s="11" t="s">
        <v>10</v>
      </c>
      <c r="N15" s="13"/>
      <c r="O15" s="13"/>
      <c r="P15" s="13"/>
    </row>
    <row r="16" s="156" customFormat="true" ht="12.85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2" t="s">
        <v>16</v>
      </c>
      <c r="G16" s="10" t="s">
        <v>17</v>
      </c>
      <c r="H16" s="11" t="s">
        <v>18</v>
      </c>
      <c r="I16" s="10" t="s">
        <v>19</v>
      </c>
      <c r="J16" s="10" t="s">
        <v>19</v>
      </c>
      <c r="K16" s="12" t="s">
        <v>20</v>
      </c>
      <c r="L16" s="10" t="s">
        <v>21</v>
      </c>
      <c r="M16" s="11" t="s">
        <v>22</v>
      </c>
      <c r="N16" s="10" t="s">
        <v>23</v>
      </c>
      <c r="O16" s="10" t="s">
        <v>24</v>
      </c>
      <c r="P16" s="10" t="s">
        <v>25</v>
      </c>
    </row>
    <row r="17" s="156" customFormat="true" ht="12.85" hidden="false" customHeight="false" outlineLevel="0" collapsed="false">
      <c r="A17" s="13"/>
      <c r="B17" s="13"/>
      <c r="C17" s="10"/>
      <c r="D17" s="10"/>
      <c r="E17" s="10"/>
      <c r="F17" s="12"/>
      <c r="G17" s="10"/>
      <c r="H17" s="11"/>
      <c r="I17" s="10" t="s">
        <v>26</v>
      </c>
      <c r="J17" s="10" t="s">
        <v>26</v>
      </c>
      <c r="K17" s="12"/>
      <c r="L17" s="14" t="n">
        <v>43281</v>
      </c>
      <c r="M17" s="15" t="n">
        <v>43465</v>
      </c>
      <c r="N17" s="13"/>
      <c r="O17" s="13"/>
      <c r="P17" s="10" t="s">
        <v>27</v>
      </c>
    </row>
    <row r="18" s="180" customFormat="true" ht="18" hidden="false" customHeight="true" outlineLevel="0" collapsed="false">
      <c r="A18" s="177" t="s">
        <v>28</v>
      </c>
      <c r="B18" s="177" t="s">
        <v>29</v>
      </c>
      <c r="C18" s="177" t="s">
        <v>30</v>
      </c>
      <c r="D18" s="177" t="s">
        <v>31</v>
      </c>
      <c r="E18" s="177" t="s">
        <v>32</v>
      </c>
      <c r="F18" s="178" t="s">
        <v>33</v>
      </c>
      <c r="G18" s="177" t="s">
        <v>34</v>
      </c>
      <c r="H18" s="179" t="s">
        <v>35</v>
      </c>
      <c r="I18" s="177" t="s">
        <v>36</v>
      </c>
      <c r="J18" s="177" t="s">
        <v>37</v>
      </c>
      <c r="K18" s="178" t="s">
        <v>38</v>
      </c>
      <c r="L18" s="177" t="s">
        <v>39</v>
      </c>
      <c r="M18" s="179" t="s">
        <v>40</v>
      </c>
      <c r="N18" s="177" t="s">
        <v>41</v>
      </c>
      <c r="O18" s="177" t="s">
        <v>41</v>
      </c>
      <c r="P18" s="177" t="s">
        <v>41</v>
      </c>
    </row>
    <row r="19" s="188" customFormat="true" ht="12.85" hidden="false" customHeight="false" outlineLevel="0" collapsed="false">
      <c r="A19" s="181" t="s">
        <v>188</v>
      </c>
      <c r="B19" s="182"/>
      <c r="C19" s="181" t="s">
        <v>214</v>
      </c>
      <c r="D19" s="183" t="n">
        <v>43647</v>
      </c>
      <c r="E19" s="183" t="n">
        <v>44196</v>
      </c>
      <c r="F19" s="183"/>
      <c r="G19" s="184" t="n">
        <v>0</v>
      </c>
      <c r="H19" s="185" t="s">
        <v>47</v>
      </c>
      <c r="I19" s="185" t="n">
        <v>0</v>
      </c>
      <c r="J19" s="185" t="n">
        <v>0</v>
      </c>
      <c r="K19" s="186" t="n">
        <v>92365416.25</v>
      </c>
      <c r="L19" s="210" t="n">
        <v>0</v>
      </c>
      <c r="M19" s="186" t="n">
        <v>0</v>
      </c>
      <c r="N19" s="186" t="n">
        <v>51724633.25</v>
      </c>
      <c r="O19" s="186" t="n">
        <v>40640783</v>
      </c>
      <c r="P19" s="187" t="n">
        <v>0</v>
      </c>
    </row>
    <row r="20" s="169" customFormat="true" ht="15" hidden="false" customHeight="true" outlineLevel="0" collapsed="false">
      <c r="A20" s="36" t="s">
        <v>62</v>
      </c>
      <c r="B20" s="36"/>
      <c r="C20" s="36"/>
      <c r="D20" s="36"/>
      <c r="E20" s="36"/>
      <c r="F20" s="36"/>
      <c r="G20" s="36"/>
      <c r="H20" s="36"/>
      <c r="I20" s="36"/>
      <c r="J20" s="36"/>
      <c r="K20" s="38" t="n">
        <f aca="false">SUM(K19:K19)</f>
        <v>92365416.25</v>
      </c>
      <c r="L20" s="38" t="n">
        <f aca="false">SUM(L19:L19)</f>
        <v>0</v>
      </c>
      <c r="M20" s="38" t="n">
        <f aca="false">SUM(M19:M19)</f>
        <v>0</v>
      </c>
      <c r="N20" s="38" t="n">
        <f aca="false">SUM(N19:N19)</f>
        <v>51724633.25</v>
      </c>
      <c r="O20" s="38" t="n">
        <f aca="false">SUM(O19:O19)</f>
        <v>40640783</v>
      </c>
      <c r="P20" s="38" t="n">
        <f aca="false">SUM(P19:P19)</f>
        <v>0</v>
      </c>
    </row>
    <row r="21" s="169" customFormat="true" ht="30.75" hidden="false" customHeight="true" outlineLevel="0" collapsed="false">
      <c r="K21" s="194"/>
      <c r="L21" s="195"/>
      <c r="M21" s="194"/>
      <c r="N21" s="1"/>
      <c r="O21" s="196"/>
      <c r="P21" s="196"/>
    </row>
    <row r="22" customFormat="false" ht="12.85" hidden="false" customHeight="false" outlineLevel="0" collapsed="false">
      <c r="A22" s="153" t="s">
        <v>166</v>
      </c>
    </row>
    <row r="23" customFormat="false" ht="12.85" hidden="false" customHeight="false" outlineLevel="0" collapsed="false">
      <c r="A23" s="1" t="s">
        <v>167</v>
      </c>
      <c r="F23" s="197"/>
    </row>
    <row r="24" customFormat="false" ht="12.85" hidden="false" customHeight="false" outlineLevel="0" collapsed="false">
      <c r="A24" s="1" t="s">
        <v>168</v>
      </c>
      <c r="H24" s="108"/>
      <c r="N24" s="198"/>
    </row>
    <row r="25" customFormat="false" ht="12.85" hidden="false" customHeight="false" outlineLevel="0" collapsed="false">
      <c r="A25" s="1" t="s">
        <v>169</v>
      </c>
      <c r="L25" s="199"/>
      <c r="M25" s="200"/>
      <c r="N25" s="201"/>
    </row>
    <row r="26" customFormat="false" ht="12.85" hidden="false" customHeight="false" outlineLevel="0" collapsed="false">
      <c r="A26" s="1" t="s">
        <v>170</v>
      </c>
      <c r="L26" s="199"/>
      <c r="M26" s="200"/>
      <c r="N26" s="201"/>
    </row>
    <row r="27" customFormat="false" ht="12.85" hidden="false" customHeight="false" outlineLevel="0" collapsed="false">
      <c r="A27" s="1" t="s">
        <v>171</v>
      </c>
      <c r="L27" s="199"/>
      <c r="M27" s="200"/>
    </row>
    <row r="28" customFormat="false" ht="12.85" hidden="false" customHeight="false" outlineLevel="0" collapsed="false">
      <c r="A28" s="1" t="s">
        <v>172</v>
      </c>
      <c r="L28" s="199"/>
      <c r="M28" s="200"/>
    </row>
    <row r="29" customFormat="false" ht="12.85" hidden="false" customHeight="false" outlineLevel="0" collapsed="false">
      <c r="A29" s="1" t="s">
        <v>173</v>
      </c>
      <c r="L29" s="199"/>
      <c r="M29" s="200"/>
    </row>
    <row r="30" customFormat="false" ht="12.85" hidden="false" customHeight="false" outlineLevel="0" collapsed="false">
      <c r="A30" s="1" t="s">
        <v>174</v>
      </c>
      <c r="L30" s="199"/>
      <c r="M30" s="200"/>
    </row>
    <row r="31" customFormat="false" ht="12.85" hidden="false" customHeight="false" outlineLevel="0" collapsed="false">
      <c r="A31" s="1" t="s">
        <v>175</v>
      </c>
      <c r="L31" s="199"/>
      <c r="M31" s="200"/>
    </row>
    <row r="32" customFormat="false" ht="12.85" hidden="false" customHeight="false" outlineLevel="0" collapsed="false">
      <c r="A32" s="1" t="s">
        <v>176</v>
      </c>
      <c r="L32" s="199"/>
      <c r="M32" s="200"/>
    </row>
    <row r="33" customFormat="false" ht="12.85" hidden="false" customHeight="false" outlineLevel="0" collapsed="false">
      <c r="A33" s="1" t="s">
        <v>177</v>
      </c>
      <c r="L33" s="198"/>
      <c r="M33" s="200"/>
    </row>
    <row r="34" customFormat="false" ht="12.85" hidden="false" customHeight="false" outlineLevel="0" collapsed="false">
      <c r="A34" s="154" t="s">
        <v>178</v>
      </c>
    </row>
    <row r="35" customFormat="false" ht="12.85" hidden="false" customHeight="false" outlineLevel="0" collapsed="false">
      <c r="A35" s="1" t="s">
        <v>179</v>
      </c>
    </row>
    <row r="36" customFormat="false" ht="12.85" hidden="false" customHeight="false" outlineLevel="0" collapsed="false">
      <c r="A36" s="154" t="s">
        <v>180</v>
      </c>
      <c r="L36" s="202"/>
    </row>
    <row r="37" customFormat="false" ht="12.85" hidden="false" customHeight="false" outlineLevel="0" collapsed="false">
      <c r="A37" s="154" t="s">
        <v>181</v>
      </c>
      <c r="L37" s="200"/>
    </row>
    <row r="38" customFormat="false" ht="12.85" hidden="false" customHeight="false" outlineLevel="0" collapsed="false">
      <c r="A38" s="154" t="s">
        <v>182</v>
      </c>
    </row>
    <row r="39" customFormat="false" ht="12.85" hidden="false" customHeight="false" outlineLevel="0" collapsed="false">
      <c r="A39" s="154" t="s">
        <v>183</v>
      </c>
    </row>
    <row r="40" customFormat="false" ht="12.85" hidden="false" customHeight="false" outlineLevel="0" collapsed="false">
      <c r="A40" s="154" t="s">
        <v>184</v>
      </c>
    </row>
  </sheetData>
  <mergeCells count="6">
    <mergeCell ref="A5:P5"/>
    <mergeCell ref="A6:P6"/>
    <mergeCell ref="A7:P7"/>
    <mergeCell ref="D14:F14"/>
    <mergeCell ref="N14:P14"/>
    <mergeCell ref="A20:J20"/>
  </mergeCells>
  <printOptions headings="false" gridLines="false" gridLinesSet="true" horizontalCentered="false" verticalCentered="false"/>
  <pageMargins left="1.03888888888889" right="0.7875" top="2.3625" bottom="0.532638888888889" header="0.511805555555555" footer="0.511805555555555"/>
  <pageSetup paperSize="5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4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3" zoomScaleNormal="93" zoomScalePageLayoutView="100" workbookViewId="0">
      <selection pane="topLeft" activeCell="C36" activeCellId="0" sqref="C36"/>
    </sheetView>
  </sheetViews>
  <sheetFormatPr defaultRowHeight="12.85"/>
  <cols>
    <col collapsed="false" hidden="false" max="1" min="1" style="1" width="23.0663265306122"/>
    <col collapsed="false" hidden="true" max="2" min="2" style="1" width="0"/>
    <col collapsed="false" hidden="false" max="3" min="3" style="1" width="38.515306122449"/>
    <col collapsed="false" hidden="false" max="4" min="4" style="1" width="10.5561224489796"/>
    <col collapsed="false" hidden="false" max="5" min="5" style="1" width="12.6989795918367"/>
    <col collapsed="false" hidden="false" max="6" min="6" style="1" width="13.1326530612245"/>
    <col collapsed="false" hidden="false" max="7" min="7" style="1" width="13.8418367346939"/>
    <col collapsed="false" hidden="false" max="8" min="8" style="1" width="15.2704081632653"/>
    <col collapsed="false" hidden="false" max="9" min="9" style="1" width="9.13265306122449"/>
    <col collapsed="false" hidden="false" max="10" min="10" style="1" width="8.28061224489796"/>
    <col collapsed="false" hidden="false" max="11" min="11" style="1" width="17.1275510204082"/>
    <col collapsed="false" hidden="false" max="12" min="12" style="1" width="13.8418367346939"/>
    <col collapsed="false" hidden="false" max="13" min="13" style="1" width="15.8367346938776"/>
    <col collapsed="false" hidden="false" max="14" min="14" style="1" width="16.6938775510204"/>
    <col collapsed="false" hidden="false" max="15" min="15" style="1" width="15.1275510204082"/>
    <col collapsed="false" hidden="false" max="16" min="16" style="1" width="17.9795918367347"/>
    <col collapsed="false" hidden="false" max="257" min="17" style="1" width="10.9897959183673"/>
  </cols>
  <sheetData>
    <row r="1" s="156" customFormat="true" ht="12.85" hidden="false" customHeight="false" outlineLevel="0" collapsed="false">
      <c r="A1" s="155"/>
      <c r="B1" s="155"/>
      <c r="C1" s="155"/>
      <c r="P1" s="157"/>
    </row>
    <row r="2" s="156" customFormat="true" ht="12.85" hidden="false" customHeight="false" outlineLevel="0" collapsed="false">
      <c r="A2" s="158"/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 t="s">
        <v>185</v>
      </c>
    </row>
    <row r="3" s="156" customFormat="true" ht="12.85" hidden="false" customHeight="false" outlineLevel="0" collapsed="false">
      <c r="A3" s="162"/>
      <c r="B3" s="155"/>
      <c r="C3" s="155"/>
      <c r="P3" s="163"/>
    </row>
    <row r="4" s="156" customFormat="true" ht="12.85" hidden="false" customHeight="false" outlineLevel="0" collapsed="false">
      <c r="A4" s="162"/>
      <c r="B4" s="155"/>
      <c r="C4" s="155"/>
      <c r="P4" s="163"/>
    </row>
    <row r="5" s="156" customFormat="true" ht="12.8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="156" customFormat="true" ht="12.85" hidden="false" customHeight="false" outlineLevel="0" collapsed="false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56" customFormat="true" ht="12.85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="156" customFormat="true" ht="12.85" hidden="false" customHeight="false" outlineLevel="0" collapsed="false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="156" customFormat="true" ht="12.85" hidden="false" customHeight="false" outlineLevel="0" collapsed="false">
      <c r="A9" s="168" t="s">
        <v>215</v>
      </c>
      <c r="B9" s="169"/>
      <c r="C9" s="169"/>
      <c r="P9" s="157"/>
    </row>
    <row r="10" s="156" customFormat="true" ht="12.85" hidden="false" customHeight="false" outlineLevel="0" collapsed="false">
      <c r="A10" s="162"/>
      <c r="P10" s="157"/>
    </row>
    <row r="11" customFormat="false" ht="12.85" hidden="false" customHeight="false" outlineLevel="0" collapsed="false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  <c r="M11" s="171"/>
      <c r="N11" s="171"/>
      <c r="O11" s="171"/>
      <c r="P11" s="173"/>
    </row>
    <row r="12" customFormat="false" ht="12.85" hidden="false" customHeight="false" outlineLevel="0" collapsed="false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="156" customFormat="true" ht="12.85" hidden="false" customHeight="false" outlineLevel="0" collapsed="false">
      <c r="C13" s="176"/>
      <c r="K13" s="176"/>
    </row>
    <row r="14" s="156" customFormat="true" ht="12.85" hidden="false" customHeight="false" outlineLevel="0" collapsed="false">
      <c r="A14" s="3"/>
      <c r="B14" s="4"/>
      <c r="C14" s="3"/>
      <c r="D14" s="5" t="s">
        <v>2</v>
      </c>
      <c r="E14" s="5"/>
      <c r="F14" s="5"/>
      <c r="G14" s="3"/>
      <c r="H14" s="6"/>
      <c r="I14" s="3"/>
      <c r="J14" s="3"/>
      <c r="K14" s="12"/>
      <c r="L14" s="3"/>
      <c r="M14" s="6"/>
      <c r="N14" s="9" t="s">
        <v>4</v>
      </c>
      <c r="O14" s="9"/>
      <c r="P14" s="9"/>
    </row>
    <row r="15" s="156" customFormat="true" ht="12.75" hidden="false" customHeight="true" outlineLevel="0" collapsed="false">
      <c r="A15" s="10" t="s">
        <v>5</v>
      </c>
      <c r="B15" s="10" t="s">
        <v>6</v>
      </c>
      <c r="C15" s="10"/>
      <c r="D15" s="10"/>
      <c r="E15" s="3"/>
      <c r="F15" s="4"/>
      <c r="G15" s="10"/>
      <c r="H15" s="11" t="s">
        <v>7</v>
      </c>
      <c r="I15" s="10" t="s">
        <v>8</v>
      </c>
      <c r="J15" s="10" t="s">
        <v>8</v>
      </c>
      <c r="K15" s="12"/>
      <c r="L15" s="10" t="s">
        <v>9</v>
      </c>
      <c r="M15" s="11" t="s">
        <v>10</v>
      </c>
      <c r="N15" s="13"/>
      <c r="O15" s="13"/>
      <c r="P15" s="13"/>
    </row>
    <row r="16" s="156" customFormat="true" ht="12.85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2" t="s">
        <v>16</v>
      </c>
      <c r="G16" s="10" t="s">
        <v>17</v>
      </c>
      <c r="H16" s="11" t="s">
        <v>18</v>
      </c>
      <c r="I16" s="10" t="s">
        <v>19</v>
      </c>
      <c r="J16" s="10" t="s">
        <v>19</v>
      </c>
      <c r="K16" s="12" t="s">
        <v>20</v>
      </c>
      <c r="L16" s="10" t="s">
        <v>21</v>
      </c>
      <c r="M16" s="11" t="s">
        <v>22</v>
      </c>
      <c r="N16" s="10" t="s">
        <v>23</v>
      </c>
      <c r="O16" s="10" t="s">
        <v>24</v>
      </c>
      <c r="P16" s="10" t="s">
        <v>25</v>
      </c>
    </row>
    <row r="17" s="156" customFormat="true" ht="12.85" hidden="false" customHeight="false" outlineLevel="0" collapsed="false">
      <c r="A17" s="13"/>
      <c r="B17" s="13"/>
      <c r="C17" s="10"/>
      <c r="D17" s="10"/>
      <c r="E17" s="10"/>
      <c r="F17" s="12"/>
      <c r="G17" s="10"/>
      <c r="H17" s="11"/>
      <c r="I17" s="10" t="s">
        <v>26</v>
      </c>
      <c r="J17" s="10" t="s">
        <v>26</v>
      </c>
      <c r="K17" s="12"/>
      <c r="L17" s="14" t="n">
        <v>43281</v>
      </c>
      <c r="M17" s="15" t="n">
        <v>43465</v>
      </c>
      <c r="N17" s="13"/>
      <c r="O17" s="13"/>
      <c r="P17" s="10" t="s">
        <v>27</v>
      </c>
    </row>
    <row r="18" s="180" customFormat="true" ht="18" hidden="false" customHeight="true" outlineLevel="0" collapsed="false">
      <c r="A18" s="177" t="s">
        <v>28</v>
      </c>
      <c r="B18" s="177" t="s">
        <v>29</v>
      </c>
      <c r="C18" s="177" t="s">
        <v>30</v>
      </c>
      <c r="D18" s="177" t="s">
        <v>31</v>
      </c>
      <c r="E18" s="177" t="s">
        <v>32</v>
      </c>
      <c r="F18" s="178" t="s">
        <v>33</v>
      </c>
      <c r="G18" s="177" t="s">
        <v>34</v>
      </c>
      <c r="H18" s="179" t="s">
        <v>35</v>
      </c>
      <c r="I18" s="177" t="s">
        <v>36</v>
      </c>
      <c r="J18" s="177" t="s">
        <v>37</v>
      </c>
      <c r="K18" s="178" t="s">
        <v>38</v>
      </c>
      <c r="L18" s="177" t="s">
        <v>39</v>
      </c>
      <c r="M18" s="179" t="s">
        <v>40</v>
      </c>
      <c r="N18" s="177" t="s">
        <v>41</v>
      </c>
      <c r="O18" s="177" t="s">
        <v>41</v>
      </c>
      <c r="P18" s="177" t="s">
        <v>41</v>
      </c>
    </row>
    <row r="19" s="188" customFormat="true" ht="12.85" hidden="false" customHeight="false" outlineLevel="0" collapsed="false">
      <c r="A19" s="203" t="s">
        <v>216</v>
      </c>
      <c r="B19" s="182"/>
      <c r="C19" s="203" t="s">
        <v>217</v>
      </c>
      <c r="D19" s="211" t="n">
        <v>43525</v>
      </c>
      <c r="E19" s="211" t="n">
        <v>43799</v>
      </c>
      <c r="F19" s="183"/>
      <c r="G19" s="184"/>
      <c r="H19" s="182"/>
      <c r="I19" s="185"/>
      <c r="J19" s="185"/>
      <c r="K19" s="186" t="n">
        <v>540473.18</v>
      </c>
      <c r="L19" s="187" t="n">
        <v>0</v>
      </c>
      <c r="M19" s="187" t="n">
        <v>0</v>
      </c>
      <c r="N19" s="186" t="n">
        <v>540473.18</v>
      </c>
      <c r="O19" s="187" t="n">
        <v>0</v>
      </c>
      <c r="P19" s="187" t="n">
        <v>0</v>
      </c>
    </row>
    <row r="20" s="193" customFormat="true" ht="12.85" hidden="false" customHeight="false" outlineLevel="0" collapsed="false">
      <c r="A20" s="203" t="s">
        <v>216</v>
      </c>
      <c r="B20" s="189"/>
      <c r="C20" s="203" t="s">
        <v>217</v>
      </c>
      <c r="D20" s="211" t="n">
        <v>43525</v>
      </c>
      <c r="E20" s="211" t="n">
        <v>43799</v>
      </c>
      <c r="F20" s="190"/>
      <c r="G20" s="191"/>
      <c r="H20" s="182"/>
      <c r="I20" s="192"/>
      <c r="J20" s="192"/>
      <c r="K20" s="187" t="n">
        <v>953269.7</v>
      </c>
      <c r="L20" s="187" t="n">
        <v>0</v>
      </c>
      <c r="M20" s="187" t="n">
        <v>0</v>
      </c>
      <c r="N20" s="187" t="n">
        <v>953269.7</v>
      </c>
      <c r="O20" s="187" t="n">
        <v>0</v>
      </c>
      <c r="P20" s="187" t="n">
        <v>0</v>
      </c>
    </row>
    <row r="21" s="193" customFormat="true" ht="12.85" hidden="false" customHeight="false" outlineLevel="0" collapsed="false">
      <c r="A21" s="203" t="s">
        <v>216</v>
      </c>
      <c r="B21" s="189"/>
      <c r="C21" s="203" t="s">
        <v>218</v>
      </c>
      <c r="D21" s="211" t="n">
        <v>43525</v>
      </c>
      <c r="E21" s="211" t="n">
        <v>43830</v>
      </c>
      <c r="F21" s="190"/>
      <c r="G21" s="191"/>
      <c r="H21" s="182"/>
      <c r="I21" s="192"/>
      <c r="J21" s="192"/>
      <c r="K21" s="187" t="n">
        <v>815442.32</v>
      </c>
      <c r="L21" s="187" t="n">
        <v>0</v>
      </c>
      <c r="M21" s="187" t="n">
        <v>0</v>
      </c>
      <c r="N21" s="187" t="n">
        <v>815442.32</v>
      </c>
      <c r="O21" s="187" t="n">
        <v>0</v>
      </c>
      <c r="P21" s="187" t="n">
        <v>0</v>
      </c>
    </row>
    <row r="22" s="193" customFormat="true" ht="12.85" hidden="false" customHeight="false" outlineLevel="0" collapsed="false">
      <c r="A22" s="203" t="s">
        <v>203</v>
      </c>
      <c r="B22" s="189"/>
      <c r="C22" s="189" t="s">
        <v>217</v>
      </c>
      <c r="D22" s="190" t="n">
        <v>43525</v>
      </c>
      <c r="E22" s="190" t="n">
        <v>43799</v>
      </c>
      <c r="F22" s="190"/>
      <c r="G22" s="191"/>
      <c r="H22" s="191"/>
      <c r="I22" s="192"/>
      <c r="J22" s="192"/>
      <c r="K22" s="187" t="n">
        <v>1261104.07</v>
      </c>
      <c r="L22" s="187" t="n">
        <v>0</v>
      </c>
      <c r="M22" s="187" t="n">
        <v>0</v>
      </c>
      <c r="N22" s="187" t="n">
        <v>1261104.07</v>
      </c>
      <c r="O22" s="187" t="n">
        <v>0</v>
      </c>
      <c r="P22" s="187" t="n">
        <v>0</v>
      </c>
    </row>
    <row r="23" s="193" customFormat="true" ht="12.85" hidden="false" customHeight="false" outlineLevel="0" collapsed="false">
      <c r="A23" s="203" t="s">
        <v>203</v>
      </c>
      <c r="B23" s="189"/>
      <c r="C23" s="189" t="s">
        <v>217</v>
      </c>
      <c r="D23" s="190" t="n">
        <v>43525</v>
      </c>
      <c r="E23" s="190" t="n">
        <v>43799</v>
      </c>
      <c r="F23" s="190"/>
      <c r="G23" s="191"/>
      <c r="H23" s="191"/>
      <c r="I23" s="192"/>
      <c r="J23" s="192"/>
      <c r="K23" s="187" t="n">
        <v>2224295.96</v>
      </c>
      <c r="L23" s="187" t="n">
        <v>0</v>
      </c>
      <c r="M23" s="187" t="n">
        <v>0</v>
      </c>
      <c r="N23" s="187" t="n">
        <v>2224295.96</v>
      </c>
      <c r="O23" s="187" t="n">
        <v>0</v>
      </c>
      <c r="P23" s="187" t="n">
        <v>0</v>
      </c>
    </row>
    <row r="24" s="193" customFormat="true" ht="12.85" hidden="false" customHeight="false" outlineLevel="0" collapsed="false">
      <c r="A24" s="203" t="s">
        <v>203</v>
      </c>
      <c r="B24" s="189"/>
      <c r="C24" s="189" t="s">
        <v>218</v>
      </c>
      <c r="D24" s="190" t="n">
        <v>43525</v>
      </c>
      <c r="E24" s="190" t="n">
        <v>43830</v>
      </c>
      <c r="F24" s="190"/>
      <c r="G24" s="191"/>
      <c r="H24" s="191"/>
      <c r="I24" s="192"/>
      <c r="J24" s="192"/>
      <c r="K24" s="187" t="n">
        <v>1902698.74</v>
      </c>
      <c r="L24" s="187" t="n">
        <v>0</v>
      </c>
      <c r="M24" s="187" t="n">
        <v>0</v>
      </c>
      <c r="N24" s="187" t="n">
        <v>1902698.74</v>
      </c>
      <c r="O24" s="187" t="n">
        <v>0</v>
      </c>
      <c r="P24" s="187" t="n">
        <v>0</v>
      </c>
    </row>
    <row r="25" s="169" customFormat="true" ht="15" hidden="false" customHeight="true" outlineLevel="0" collapsed="false">
      <c r="A25" s="36" t="s">
        <v>62</v>
      </c>
      <c r="B25" s="36"/>
      <c r="C25" s="36"/>
      <c r="D25" s="36"/>
      <c r="E25" s="36"/>
      <c r="F25" s="36"/>
      <c r="G25" s="36"/>
      <c r="H25" s="36"/>
      <c r="I25" s="36"/>
      <c r="J25" s="36"/>
      <c r="K25" s="38" t="n">
        <f aca="false">SUM(K19:K24)</f>
        <v>7697283.97</v>
      </c>
      <c r="L25" s="38" t="n">
        <f aca="false">SUM(L19:L24)</f>
        <v>0</v>
      </c>
      <c r="M25" s="38" t="n">
        <f aca="false">SUM(M19:M24)</f>
        <v>0</v>
      </c>
      <c r="N25" s="38" t="n">
        <f aca="false">SUM(N19:N24)</f>
        <v>7697283.97</v>
      </c>
      <c r="O25" s="38" t="n">
        <f aca="false">SUM(O19:O24)</f>
        <v>0</v>
      </c>
      <c r="P25" s="38" t="n">
        <f aca="false">SUM(P19:P24)</f>
        <v>0</v>
      </c>
    </row>
    <row r="26" s="169" customFormat="true" ht="30.75" hidden="false" customHeight="true" outlineLevel="0" collapsed="false">
      <c r="K26" s="194"/>
      <c r="L26" s="195"/>
      <c r="M26" s="194"/>
      <c r="N26" s="1"/>
      <c r="O26" s="196"/>
      <c r="P26" s="196"/>
    </row>
    <row r="27" customFormat="false" ht="12.85" hidden="false" customHeight="false" outlineLevel="0" collapsed="false">
      <c r="A27" s="153" t="s">
        <v>166</v>
      </c>
    </row>
    <row r="28" customFormat="false" ht="12.85" hidden="false" customHeight="false" outlineLevel="0" collapsed="false">
      <c r="A28" s="1" t="s">
        <v>167</v>
      </c>
      <c r="F28" s="197"/>
    </row>
    <row r="29" customFormat="false" ht="12.85" hidden="false" customHeight="false" outlineLevel="0" collapsed="false">
      <c r="A29" s="1" t="s">
        <v>168</v>
      </c>
      <c r="H29" s="108"/>
      <c r="N29" s="198"/>
    </row>
    <row r="30" customFormat="false" ht="12.85" hidden="false" customHeight="false" outlineLevel="0" collapsed="false">
      <c r="A30" s="1" t="s">
        <v>169</v>
      </c>
      <c r="L30" s="199"/>
      <c r="M30" s="200"/>
      <c r="N30" s="201"/>
    </row>
    <row r="31" customFormat="false" ht="12.85" hidden="false" customHeight="false" outlineLevel="0" collapsed="false">
      <c r="A31" s="1" t="s">
        <v>170</v>
      </c>
      <c r="L31" s="199"/>
      <c r="M31" s="200"/>
      <c r="N31" s="201"/>
    </row>
    <row r="32" customFormat="false" ht="12.85" hidden="false" customHeight="false" outlineLevel="0" collapsed="false">
      <c r="A32" s="1" t="s">
        <v>171</v>
      </c>
      <c r="L32" s="199"/>
      <c r="M32" s="200"/>
    </row>
    <row r="33" customFormat="false" ht="12.85" hidden="false" customHeight="false" outlineLevel="0" collapsed="false">
      <c r="A33" s="1" t="s">
        <v>172</v>
      </c>
      <c r="L33" s="199"/>
      <c r="M33" s="200"/>
    </row>
    <row r="34" customFormat="false" ht="12.85" hidden="false" customHeight="false" outlineLevel="0" collapsed="false">
      <c r="A34" s="1" t="s">
        <v>173</v>
      </c>
      <c r="L34" s="199"/>
      <c r="M34" s="200"/>
    </row>
    <row r="35" customFormat="false" ht="12.85" hidden="false" customHeight="false" outlineLevel="0" collapsed="false">
      <c r="A35" s="1" t="s">
        <v>174</v>
      </c>
      <c r="L35" s="199"/>
      <c r="M35" s="200"/>
    </row>
    <row r="36" customFormat="false" ht="12.85" hidden="false" customHeight="false" outlineLevel="0" collapsed="false">
      <c r="A36" s="1" t="s">
        <v>175</v>
      </c>
      <c r="L36" s="199"/>
      <c r="M36" s="200"/>
    </row>
    <row r="37" customFormat="false" ht="12.85" hidden="false" customHeight="false" outlineLevel="0" collapsed="false">
      <c r="A37" s="1" t="s">
        <v>176</v>
      </c>
      <c r="L37" s="199"/>
      <c r="M37" s="200"/>
    </row>
    <row r="38" customFormat="false" ht="12.85" hidden="false" customHeight="false" outlineLevel="0" collapsed="false">
      <c r="A38" s="1" t="s">
        <v>177</v>
      </c>
      <c r="L38" s="198"/>
      <c r="M38" s="200"/>
    </row>
    <row r="39" customFormat="false" ht="12.85" hidden="false" customHeight="false" outlineLevel="0" collapsed="false">
      <c r="A39" s="154" t="s">
        <v>178</v>
      </c>
    </row>
    <row r="40" customFormat="false" ht="12.85" hidden="false" customHeight="false" outlineLevel="0" collapsed="false">
      <c r="A40" s="1" t="s">
        <v>179</v>
      </c>
    </row>
    <row r="41" customFormat="false" ht="12.85" hidden="false" customHeight="false" outlineLevel="0" collapsed="false">
      <c r="A41" s="154" t="s">
        <v>180</v>
      </c>
      <c r="L41" s="202"/>
    </row>
    <row r="42" customFormat="false" ht="12.85" hidden="false" customHeight="false" outlineLevel="0" collapsed="false">
      <c r="A42" s="154" t="s">
        <v>181</v>
      </c>
      <c r="L42" s="200"/>
    </row>
    <row r="43" customFormat="false" ht="12.85" hidden="false" customHeight="false" outlineLevel="0" collapsed="false">
      <c r="A43" s="154" t="s">
        <v>182</v>
      </c>
    </row>
    <row r="44" customFormat="false" ht="12.85" hidden="false" customHeight="false" outlineLevel="0" collapsed="false">
      <c r="A44" s="154" t="s">
        <v>183</v>
      </c>
    </row>
    <row r="45" customFormat="false" ht="12.85" hidden="false" customHeight="false" outlineLevel="0" collapsed="false">
      <c r="A45" s="154" t="s">
        <v>184</v>
      </c>
    </row>
  </sheetData>
  <mergeCells count="6">
    <mergeCell ref="A5:P5"/>
    <mergeCell ref="A6:P6"/>
    <mergeCell ref="A7:P7"/>
    <mergeCell ref="D14:F14"/>
    <mergeCell ref="N14:P14"/>
    <mergeCell ref="A25:J25"/>
  </mergeCells>
  <printOptions headings="false" gridLines="false" gridLinesSet="true" horizontalCentered="false" verticalCentered="false"/>
  <pageMargins left="1.03888888888889" right="0.7875" top="2.3625" bottom="0.532638888888889" header="0.511805555555555" footer="0.51180555555555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49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93" zoomScaleNormal="93" zoomScalePageLayoutView="100" workbookViewId="0">
      <selection pane="topLeft" activeCell="C52" activeCellId="0" sqref="C52"/>
    </sheetView>
  </sheetViews>
  <sheetFormatPr defaultRowHeight="12.85"/>
  <cols>
    <col collapsed="false" hidden="false" max="1" min="1" style="1" width="21.0663265306122"/>
    <col collapsed="false" hidden="true" max="2" min="2" style="1" width="0"/>
    <col collapsed="false" hidden="false" max="3" min="3" style="1" width="42.1428571428571"/>
    <col collapsed="false" hidden="false" max="4" min="4" style="1" width="10.5561224489796"/>
    <col collapsed="false" hidden="false" max="5" min="5" style="1" width="12.6989795918367"/>
    <col collapsed="false" hidden="false" max="6" min="6" style="1" width="13.1326530612245"/>
    <col collapsed="false" hidden="false" max="7" min="7" style="1" width="13.8418367346939"/>
    <col collapsed="false" hidden="false" max="8" min="8" style="1" width="18.7704081632653"/>
    <col collapsed="false" hidden="false" max="9" min="9" style="1" width="9.13265306122449"/>
    <col collapsed="false" hidden="false" max="10" min="10" style="1" width="8.28061224489796"/>
    <col collapsed="false" hidden="false" max="11" min="11" style="1" width="17.1275510204082"/>
    <col collapsed="false" hidden="false" max="12" min="12" style="1" width="13.8418367346939"/>
    <col collapsed="false" hidden="false" max="13" min="13" style="1" width="15.8367346938776"/>
    <col collapsed="false" hidden="false" max="14" min="14" style="1" width="16.6938775510204"/>
    <col collapsed="false" hidden="false" max="15" min="15" style="1" width="15.1275510204082"/>
    <col collapsed="false" hidden="false" max="16" min="16" style="1" width="17.9795918367347"/>
    <col collapsed="false" hidden="false" max="257" min="17" style="1" width="10.9897959183673"/>
  </cols>
  <sheetData>
    <row r="1" s="156" customFormat="true" ht="12.85" hidden="false" customHeight="false" outlineLevel="0" collapsed="false">
      <c r="A1" s="155"/>
      <c r="B1" s="155"/>
      <c r="C1" s="155"/>
      <c r="P1" s="157"/>
    </row>
    <row r="2" s="156" customFormat="true" ht="12.85" hidden="false" customHeight="false" outlineLevel="0" collapsed="false">
      <c r="A2" s="158"/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 t="s">
        <v>185</v>
      </c>
    </row>
    <row r="3" s="156" customFormat="true" ht="12.85" hidden="false" customHeight="false" outlineLevel="0" collapsed="false">
      <c r="A3" s="162"/>
      <c r="B3" s="155"/>
      <c r="C3" s="155"/>
      <c r="P3" s="163"/>
    </row>
    <row r="4" s="156" customFormat="true" ht="12.85" hidden="false" customHeight="false" outlineLevel="0" collapsed="false">
      <c r="A4" s="162"/>
      <c r="B4" s="155"/>
      <c r="C4" s="155"/>
      <c r="P4" s="163"/>
    </row>
    <row r="5" s="156" customFormat="true" ht="12.8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="156" customFormat="true" ht="12.85" hidden="false" customHeight="false" outlineLevel="0" collapsed="false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56" customFormat="true" ht="12.85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="156" customFormat="true" ht="12.85" hidden="false" customHeight="false" outlineLevel="0" collapsed="false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="156" customFormat="true" ht="12.85" hidden="false" customHeight="false" outlineLevel="0" collapsed="false">
      <c r="A9" s="168" t="s">
        <v>219</v>
      </c>
      <c r="B9" s="169"/>
      <c r="C9" s="169"/>
      <c r="P9" s="157"/>
    </row>
    <row r="10" s="156" customFormat="true" ht="12.85" hidden="false" customHeight="false" outlineLevel="0" collapsed="false">
      <c r="A10" s="162"/>
      <c r="P10" s="157"/>
    </row>
    <row r="11" customFormat="false" ht="12.85" hidden="false" customHeight="false" outlineLevel="0" collapsed="false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  <c r="M11" s="171"/>
      <c r="N11" s="171"/>
      <c r="O11" s="171"/>
      <c r="P11" s="173"/>
    </row>
    <row r="12" customFormat="false" ht="12.85" hidden="false" customHeight="false" outlineLevel="0" collapsed="false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="156" customFormat="true" ht="12.85" hidden="false" customHeight="false" outlineLevel="0" collapsed="false">
      <c r="C13" s="176"/>
      <c r="K13" s="176"/>
    </row>
    <row r="14" s="156" customFormat="true" ht="12.85" hidden="false" customHeight="false" outlineLevel="0" collapsed="false">
      <c r="A14" s="3"/>
      <c r="B14" s="4"/>
      <c r="C14" s="3"/>
      <c r="D14" s="5" t="s">
        <v>2</v>
      </c>
      <c r="E14" s="5"/>
      <c r="F14" s="5"/>
      <c r="G14" s="3"/>
      <c r="H14" s="6"/>
      <c r="I14" s="3"/>
      <c r="J14" s="3"/>
      <c r="K14" s="12"/>
      <c r="L14" s="3"/>
      <c r="M14" s="6"/>
      <c r="N14" s="9" t="s">
        <v>4</v>
      </c>
      <c r="O14" s="9"/>
      <c r="P14" s="9"/>
    </row>
    <row r="15" s="156" customFormat="true" ht="12.75" hidden="false" customHeight="true" outlineLevel="0" collapsed="false">
      <c r="A15" s="10" t="s">
        <v>5</v>
      </c>
      <c r="B15" s="10" t="s">
        <v>6</v>
      </c>
      <c r="C15" s="10"/>
      <c r="D15" s="10"/>
      <c r="E15" s="3"/>
      <c r="F15" s="4"/>
      <c r="G15" s="10"/>
      <c r="H15" s="11" t="s">
        <v>7</v>
      </c>
      <c r="I15" s="10" t="s">
        <v>8</v>
      </c>
      <c r="J15" s="10" t="s">
        <v>8</v>
      </c>
      <c r="K15" s="12"/>
      <c r="L15" s="10" t="s">
        <v>9</v>
      </c>
      <c r="M15" s="11" t="s">
        <v>10</v>
      </c>
      <c r="N15" s="13"/>
      <c r="O15" s="13"/>
      <c r="P15" s="13"/>
    </row>
    <row r="16" s="156" customFormat="true" ht="12.85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2" t="s">
        <v>16</v>
      </c>
      <c r="G16" s="10" t="s">
        <v>17</v>
      </c>
      <c r="H16" s="11" t="s">
        <v>18</v>
      </c>
      <c r="I16" s="10" t="s">
        <v>19</v>
      </c>
      <c r="J16" s="10" t="s">
        <v>19</v>
      </c>
      <c r="K16" s="12" t="s">
        <v>20</v>
      </c>
      <c r="L16" s="10" t="s">
        <v>21</v>
      </c>
      <c r="M16" s="11" t="s">
        <v>22</v>
      </c>
      <c r="N16" s="10" t="s">
        <v>23</v>
      </c>
      <c r="O16" s="10" t="s">
        <v>24</v>
      </c>
      <c r="P16" s="10" t="s">
        <v>25</v>
      </c>
    </row>
    <row r="17" s="156" customFormat="true" ht="12.85" hidden="false" customHeight="false" outlineLevel="0" collapsed="false">
      <c r="A17" s="13"/>
      <c r="B17" s="13"/>
      <c r="C17" s="10"/>
      <c r="D17" s="10"/>
      <c r="E17" s="10"/>
      <c r="F17" s="12"/>
      <c r="G17" s="10"/>
      <c r="H17" s="11"/>
      <c r="I17" s="10" t="s">
        <v>26</v>
      </c>
      <c r="J17" s="10" t="s">
        <v>26</v>
      </c>
      <c r="K17" s="12"/>
      <c r="L17" s="14" t="n">
        <v>43281</v>
      </c>
      <c r="M17" s="15" t="n">
        <v>43465</v>
      </c>
      <c r="N17" s="13"/>
      <c r="O17" s="13"/>
      <c r="P17" s="10" t="s">
        <v>27</v>
      </c>
    </row>
    <row r="18" s="180" customFormat="true" ht="18" hidden="false" customHeight="true" outlineLevel="0" collapsed="false">
      <c r="A18" s="177" t="s">
        <v>28</v>
      </c>
      <c r="B18" s="177" t="s">
        <v>29</v>
      </c>
      <c r="C18" s="177" t="s">
        <v>30</v>
      </c>
      <c r="D18" s="177" t="s">
        <v>31</v>
      </c>
      <c r="E18" s="177" t="s">
        <v>32</v>
      </c>
      <c r="F18" s="178" t="s">
        <v>33</v>
      </c>
      <c r="G18" s="177" t="s">
        <v>34</v>
      </c>
      <c r="H18" s="179" t="s">
        <v>35</v>
      </c>
      <c r="I18" s="177" t="s">
        <v>36</v>
      </c>
      <c r="J18" s="177" t="s">
        <v>37</v>
      </c>
      <c r="K18" s="178" t="s">
        <v>38</v>
      </c>
      <c r="L18" s="177" t="s">
        <v>39</v>
      </c>
      <c r="M18" s="179" t="s">
        <v>40</v>
      </c>
      <c r="N18" s="177" t="s">
        <v>41</v>
      </c>
      <c r="O18" s="177" t="s">
        <v>41</v>
      </c>
      <c r="P18" s="177" t="s">
        <v>41</v>
      </c>
    </row>
    <row r="19" s="188" customFormat="true" ht="12.85" hidden="false" customHeight="false" outlineLevel="0" collapsed="false">
      <c r="A19" s="181" t="s">
        <v>216</v>
      </c>
      <c r="B19" s="182"/>
      <c r="C19" s="181" t="s">
        <v>220</v>
      </c>
      <c r="D19" s="183" t="n">
        <v>43466</v>
      </c>
      <c r="E19" s="183" t="n">
        <v>43830</v>
      </c>
      <c r="F19" s="183"/>
      <c r="G19" s="184"/>
      <c r="H19" s="182" t="s">
        <v>221</v>
      </c>
      <c r="I19" s="185"/>
      <c r="J19" s="185"/>
      <c r="K19" s="186" t="n">
        <v>4000000</v>
      </c>
      <c r="L19" s="187" t="n">
        <v>0</v>
      </c>
      <c r="M19" s="187" t="n">
        <v>0</v>
      </c>
      <c r="N19" s="186" t="n">
        <v>4000000</v>
      </c>
      <c r="O19" s="187" t="n">
        <v>0</v>
      </c>
      <c r="P19" s="187" t="n">
        <v>0</v>
      </c>
    </row>
    <row r="20" s="193" customFormat="true" ht="12.85" hidden="false" customHeight="false" outlineLevel="0" collapsed="false">
      <c r="A20" s="181" t="s">
        <v>216</v>
      </c>
      <c r="B20" s="189"/>
      <c r="C20" s="189" t="s">
        <v>220</v>
      </c>
      <c r="D20" s="190" t="n">
        <v>43466</v>
      </c>
      <c r="E20" s="190" t="n">
        <v>43830</v>
      </c>
      <c r="F20" s="190"/>
      <c r="G20" s="191"/>
      <c r="H20" s="182" t="s">
        <v>47</v>
      </c>
      <c r="I20" s="192"/>
      <c r="J20" s="192"/>
      <c r="K20" s="187" t="n">
        <v>4000000</v>
      </c>
      <c r="L20" s="187" t="n">
        <v>0</v>
      </c>
      <c r="M20" s="187" t="n">
        <v>0</v>
      </c>
      <c r="N20" s="187" t="n">
        <v>4000000</v>
      </c>
      <c r="O20" s="187" t="n">
        <v>0</v>
      </c>
      <c r="P20" s="187" t="n">
        <v>0</v>
      </c>
    </row>
    <row r="21" s="193" customFormat="true" ht="12.85" hidden="false" customHeight="false" outlineLevel="0" collapsed="false">
      <c r="A21" s="181" t="s">
        <v>216</v>
      </c>
      <c r="B21" s="189"/>
      <c r="C21" s="189" t="s">
        <v>222</v>
      </c>
      <c r="D21" s="190" t="n">
        <v>43466</v>
      </c>
      <c r="E21" s="190" t="n">
        <v>43830</v>
      </c>
      <c r="F21" s="190"/>
      <c r="G21" s="191"/>
      <c r="H21" s="182" t="s">
        <v>223</v>
      </c>
      <c r="I21" s="192"/>
      <c r="J21" s="192"/>
      <c r="K21" s="187" t="n">
        <v>10000000</v>
      </c>
      <c r="L21" s="187" t="n">
        <v>0</v>
      </c>
      <c r="M21" s="187" t="n">
        <v>0</v>
      </c>
      <c r="N21" s="187" t="n">
        <v>10000000</v>
      </c>
      <c r="O21" s="187" t="n">
        <v>0</v>
      </c>
      <c r="P21" s="187" t="n">
        <v>0</v>
      </c>
    </row>
    <row r="22" s="193" customFormat="true" ht="12.85" hidden="false" customHeight="false" outlineLevel="0" collapsed="false">
      <c r="A22" s="181" t="s">
        <v>203</v>
      </c>
      <c r="B22" s="189"/>
      <c r="C22" s="189" t="s">
        <v>224</v>
      </c>
      <c r="D22" s="190" t="n">
        <v>43466</v>
      </c>
      <c r="E22" s="190" t="n">
        <v>43830</v>
      </c>
      <c r="F22" s="190"/>
      <c r="G22" s="191"/>
      <c r="H22" s="191" t="s">
        <v>225</v>
      </c>
      <c r="I22" s="192"/>
      <c r="J22" s="192"/>
      <c r="K22" s="187" t="n">
        <v>30000000</v>
      </c>
      <c r="L22" s="187" t="n">
        <v>0</v>
      </c>
      <c r="M22" s="187" t="n">
        <v>0</v>
      </c>
      <c r="N22" s="187" t="n">
        <v>30000000</v>
      </c>
      <c r="O22" s="187" t="n">
        <v>0</v>
      </c>
      <c r="P22" s="187" t="n">
        <v>0</v>
      </c>
    </row>
    <row r="23" s="193" customFormat="true" ht="12.85" hidden="false" customHeight="false" outlineLevel="0" collapsed="false">
      <c r="A23" s="181" t="s">
        <v>203</v>
      </c>
      <c r="B23" s="189"/>
      <c r="C23" s="189" t="s">
        <v>226</v>
      </c>
      <c r="D23" s="190" t="n">
        <v>43466</v>
      </c>
      <c r="E23" s="190" t="n">
        <v>43830</v>
      </c>
      <c r="F23" s="190"/>
      <c r="G23" s="191"/>
      <c r="H23" s="191" t="s">
        <v>227</v>
      </c>
      <c r="I23" s="192"/>
      <c r="J23" s="192"/>
      <c r="K23" s="187" t="n">
        <v>30000000</v>
      </c>
      <c r="L23" s="187" t="n">
        <v>0</v>
      </c>
      <c r="M23" s="187" t="n">
        <v>0</v>
      </c>
      <c r="N23" s="187" t="n">
        <v>30000000</v>
      </c>
      <c r="O23" s="187" t="n">
        <v>0</v>
      </c>
      <c r="P23" s="187" t="n">
        <v>0</v>
      </c>
    </row>
    <row r="24" s="193" customFormat="true" ht="12.85" hidden="false" customHeight="false" outlineLevel="0" collapsed="false">
      <c r="A24" s="181" t="s">
        <v>203</v>
      </c>
      <c r="B24" s="189"/>
      <c r="C24" s="189" t="s">
        <v>228</v>
      </c>
      <c r="D24" s="190" t="n">
        <v>43466</v>
      </c>
      <c r="E24" s="190" t="n">
        <v>43830</v>
      </c>
      <c r="F24" s="190"/>
      <c r="G24" s="191"/>
      <c r="H24" s="191" t="s">
        <v>229</v>
      </c>
      <c r="I24" s="192"/>
      <c r="J24" s="192"/>
      <c r="K24" s="187" t="n">
        <v>15000000</v>
      </c>
      <c r="L24" s="187" t="n">
        <v>0</v>
      </c>
      <c r="M24" s="187" t="n">
        <v>0</v>
      </c>
      <c r="N24" s="187" t="n">
        <v>15000000</v>
      </c>
      <c r="O24" s="187" t="n">
        <v>0</v>
      </c>
      <c r="P24" s="187" t="n">
        <v>0</v>
      </c>
    </row>
    <row r="25" s="207" customFormat="true" ht="12.85" hidden="false" customHeight="false" outlineLevel="0" collapsed="false">
      <c r="A25" s="181" t="s">
        <v>203</v>
      </c>
      <c r="B25" s="189"/>
      <c r="C25" s="189" t="s">
        <v>222</v>
      </c>
      <c r="D25" s="190" t="n">
        <v>43466</v>
      </c>
      <c r="E25" s="190" t="n">
        <v>43830</v>
      </c>
      <c r="F25" s="190"/>
      <c r="G25" s="191"/>
      <c r="H25" s="191" t="s">
        <v>223</v>
      </c>
      <c r="I25" s="192"/>
      <c r="J25" s="192"/>
      <c r="K25" s="187" t="n">
        <v>50000000</v>
      </c>
      <c r="L25" s="187" t="n">
        <v>0</v>
      </c>
      <c r="M25" s="187" t="n">
        <v>0</v>
      </c>
      <c r="N25" s="187" t="n">
        <v>50000000</v>
      </c>
      <c r="O25" s="187" t="n">
        <v>0</v>
      </c>
      <c r="P25" s="187" t="n">
        <v>0</v>
      </c>
    </row>
    <row r="26" s="193" customFormat="true" ht="12.85" hidden="false" customHeight="false" outlineLevel="0" collapsed="false">
      <c r="A26" s="181" t="s">
        <v>203</v>
      </c>
      <c r="B26" s="189"/>
      <c r="C26" s="189" t="s">
        <v>230</v>
      </c>
      <c r="D26" s="190" t="n">
        <v>43466</v>
      </c>
      <c r="E26" s="190" t="n">
        <v>43830</v>
      </c>
      <c r="F26" s="190"/>
      <c r="G26" s="191"/>
      <c r="H26" s="191" t="s">
        <v>231</v>
      </c>
      <c r="I26" s="192"/>
      <c r="J26" s="192"/>
      <c r="K26" s="108" t="n">
        <v>30000000</v>
      </c>
      <c r="L26" s="187" t="n">
        <v>0</v>
      </c>
      <c r="M26" s="187" t="n">
        <v>0</v>
      </c>
      <c r="N26" s="108" t="n">
        <v>30000000</v>
      </c>
      <c r="O26" s="187" t="n">
        <v>0</v>
      </c>
      <c r="P26" s="187" t="n">
        <v>0</v>
      </c>
    </row>
    <row r="27" s="193" customFormat="true" ht="12.85" hidden="false" customHeight="false" outlineLevel="0" collapsed="false">
      <c r="A27" s="181" t="s">
        <v>203</v>
      </c>
      <c r="B27" s="189"/>
      <c r="C27" s="189" t="s">
        <v>232</v>
      </c>
      <c r="D27" s="190" t="n">
        <v>43466</v>
      </c>
      <c r="E27" s="190" t="n">
        <v>43830</v>
      </c>
      <c r="F27" s="190"/>
      <c r="G27" s="191"/>
      <c r="H27" s="191" t="s">
        <v>233</v>
      </c>
      <c r="I27" s="192"/>
      <c r="J27" s="192"/>
      <c r="K27" s="187" t="n">
        <v>30000000</v>
      </c>
      <c r="L27" s="187" t="n">
        <v>0</v>
      </c>
      <c r="M27" s="187" t="n">
        <v>0</v>
      </c>
      <c r="N27" s="187" t="n">
        <v>30000000</v>
      </c>
      <c r="O27" s="187" t="n">
        <v>0</v>
      </c>
      <c r="P27" s="187" t="n">
        <v>0</v>
      </c>
    </row>
    <row r="28" s="193" customFormat="true" ht="12.85" hidden="false" customHeight="false" outlineLevel="0" collapsed="false">
      <c r="A28" s="181" t="s">
        <v>203</v>
      </c>
      <c r="B28" s="189"/>
      <c r="C28" s="189" t="s">
        <v>234</v>
      </c>
      <c r="D28" s="190" t="n">
        <v>43466</v>
      </c>
      <c r="E28" s="190" t="n">
        <v>43830</v>
      </c>
      <c r="F28" s="190"/>
      <c r="G28" s="191"/>
      <c r="H28" s="191" t="s">
        <v>44</v>
      </c>
      <c r="I28" s="192"/>
      <c r="J28" s="192"/>
      <c r="K28" s="187" t="n">
        <v>6500000</v>
      </c>
      <c r="L28" s="187" t="n">
        <v>0</v>
      </c>
      <c r="M28" s="187" t="n">
        <v>0</v>
      </c>
      <c r="N28" s="187" t="n">
        <v>6500000</v>
      </c>
      <c r="O28" s="187" t="n">
        <v>0</v>
      </c>
      <c r="P28" s="187" t="n">
        <v>0</v>
      </c>
      <c r="R28" s="1"/>
    </row>
    <row r="29" s="169" customFormat="true" ht="15" hidden="false" customHeight="true" outlineLevel="0" collapsed="false">
      <c r="A29" s="36" t="s">
        <v>62</v>
      </c>
      <c r="B29" s="36"/>
      <c r="C29" s="36"/>
      <c r="D29" s="36"/>
      <c r="E29" s="36"/>
      <c r="F29" s="36"/>
      <c r="G29" s="36"/>
      <c r="H29" s="36"/>
      <c r="I29" s="36"/>
      <c r="J29" s="36"/>
      <c r="K29" s="38" t="n">
        <f aca="false">SUM(K19:K28)</f>
        <v>209500000</v>
      </c>
      <c r="L29" s="38" t="n">
        <f aca="false">SUM(L19:L28)</f>
        <v>0</v>
      </c>
      <c r="M29" s="38" t="n">
        <f aca="false">SUM(M19:M28)</f>
        <v>0</v>
      </c>
      <c r="N29" s="38" t="n">
        <f aca="false">SUM(N19:N28)</f>
        <v>209500000</v>
      </c>
      <c r="O29" s="38" t="n">
        <f aca="false">SUM(O19:O28)</f>
        <v>0</v>
      </c>
      <c r="P29" s="38" t="n">
        <f aca="false">SUM(P19:P28)</f>
        <v>0</v>
      </c>
    </row>
    <row r="30" s="169" customFormat="true" ht="30.75" hidden="false" customHeight="true" outlineLevel="0" collapsed="false">
      <c r="K30" s="194"/>
      <c r="L30" s="195"/>
      <c r="M30" s="194"/>
      <c r="N30" s="1"/>
      <c r="O30" s="196"/>
      <c r="P30" s="196"/>
    </row>
    <row r="31" customFormat="false" ht="12.85" hidden="false" customHeight="false" outlineLevel="0" collapsed="false">
      <c r="A31" s="153" t="s">
        <v>166</v>
      </c>
    </row>
    <row r="32" customFormat="false" ht="12.85" hidden="false" customHeight="false" outlineLevel="0" collapsed="false">
      <c r="A32" s="1" t="s">
        <v>167</v>
      </c>
      <c r="F32" s="197"/>
    </row>
    <row r="33" customFormat="false" ht="12.85" hidden="false" customHeight="false" outlineLevel="0" collapsed="false">
      <c r="A33" s="1" t="s">
        <v>168</v>
      </c>
      <c r="H33" s="108"/>
      <c r="N33" s="198"/>
    </row>
    <row r="34" customFormat="false" ht="12.85" hidden="false" customHeight="false" outlineLevel="0" collapsed="false">
      <c r="A34" s="1" t="s">
        <v>169</v>
      </c>
      <c r="L34" s="199"/>
      <c r="M34" s="200"/>
      <c r="N34" s="201"/>
    </row>
    <row r="35" customFormat="false" ht="12.85" hidden="false" customHeight="false" outlineLevel="0" collapsed="false">
      <c r="A35" s="1" t="s">
        <v>170</v>
      </c>
      <c r="L35" s="199"/>
      <c r="M35" s="200"/>
      <c r="N35" s="201"/>
    </row>
    <row r="36" customFormat="false" ht="12.85" hidden="false" customHeight="false" outlineLevel="0" collapsed="false">
      <c r="A36" s="1" t="s">
        <v>171</v>
      </c>
      <c r="L36" s="199"/>
      <c r="M36" s="200"/>
    </row>
    <row r="37" customFormat="false" ht="12.85" hidden="false" customHeight="false" outlineLevel="0" collapsed="false">
      <c r="A37" s="1" t="s">
        <v>172</v>
      </c>
      <c r="L37" s="199"/>
      <c r="M37" s="200"/>
    </row>
    <row r="38" customFormat="false" ht="12.85" hidden="false" customHeight="false" outlineLevel="0" collapsed="false">
      <c r="A38" s="1" t="s">
        <v>173</v>
      </c>
      <c r="L38" s="199"/>
      <c r="M38" s="200"/>
    </row>
    <row r="39" customFormat="false" ht="12.85" hidden="false" customHeight="false" outlineLevel="0" collapsed="false">
      <c r="A39" s="1" t="s">
        <v>174</v>
      </c>
      <c r="L39" s="199"/>
      <c r="M39" s="200"/>
    </row>
    <row r="40" customFormat="false" ht="12.85" hidden="false" customHeight="false" outlineLevel="0" collapsed="false">
      <c r="A40" s="1" t="s">
        <v>175</v>
      </c>
      <c r="L40" s="199"/>
      <c r="M40" s="200"/>
    </row>
    <row r="41" customFormat="false" ht="12.85" hidden="false" customHeight="false" outlineLevel="0" collapsed="false">
      <c r="A41" s="1" t="s">
        <v>176</v>
      </c>
      <c r="L41" s="199"/>
      <c r="M41" s="200"/>
    </row>
    <row r="42" customFormat="false" ht="12.85" hidden="false" customHeight="false" outlineLevel="0" collapsed="false">
      <c r="A42" s="1" t="s">
        <v>177</v>
      </c>
      <c r="L42" s="198"/>
      <c r="M42" s="200"/>
    </row>
    <row r="43" customFormat="false" ht="12.85" hidden="false" customHeight="false" outlineLevel="0" collapsed="false">
      <c r="A43" s="154" t="s">
        <v>178</v>
      </c>
    </row>
    <row r="44" customFormat="false" ht="12.85" hidden="false" customHeight="false" outlineLevel="0" collapsed="false">
      <c r="A44" s="1" t="s">
        <v>179</v>
      </c>
    </row>
    <row r="45" customFormat="false" ht="12.85" hidden="false" customHeight="false" outlineLevel="0" collapsed="false">
      <c r="A45" s="154" t="s">
        <v>180</v>
      </c>
      <c r="L45" s="202"/>
    </row>
    <row r="46" customFormat="false" ht="12.85" hidden="false" customHeight="false" outlineLevel="0" collapsed="false">
      <c r="A46" s="154" t="s">
        <v>181</v>
      </c>
      <c r="L46" s="200"/>
    </row>
    <row r="47" customFormat="false" ht="12.85" hidden="false" customHeight="false" outlineLevel="0" collapsed="false">
      <c r="A47" s="154" t="s">
        <v>182</v>
      </c>
    </row>
    <row r="48" customFormat="false" ht="12.85" hidden="false" customHeight="false" outlineLevel="0" collapsed="false">
      <c r="A48" s="154" t="s">
        <v>183</v>
      </c>
    </row>
    <row r="49" customFormat="false" ht="12.85" hidden="false" customHeight="false" outlineLevel="0" collapsed="false">
      <c r="A49" s="154" t="s">
        <v>184</v>
      </c>
    </row>
  </sheetData>
  <mergeCells count="6">
    <mergeCell ref="A5:P5"/>
    <mergeCell ref="A6:P6"/>
    <mergeCell ref="A7:P7"/>
    <mergeCell ref="D14:F14"/>
    <mergeCell ref="N14:P14"/>
    <mergeCell ref="A29:J29"/>
  </mergeCells>
  <printOptions headings="false" gridLines="false" gridLinesSet="true" horizontalCentered="false" verticalCentered="false"/>
  <pageMargins left="1.03888888888889" right="0.7875" top="2.3625" bottom="0.532638888888889" header="0.511805555555555" footer="0.51180555555555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111"/>
  <sheetViews>
    <sheetView windowProtection="false" showFormulas="false" showGridLines="true" showRowColHeaders="true" showZeros="true" rightToLeft="false" tabSelected="false" showOutlineSymbols="true" defaultGridColor="true" view="normal" topLeftCell="A70" colorId="64" zoomScale="93" zoomScaleNormal="93" zoomScalePageLayoutView="100" workbookViewId="0">
      <selection pane="topLeft" activeCell="C114" activeCellId="0" sqref="C114"/>
    </sheetView>
  </sheetViews>
  <sheetFormatPr defaultRowHeight="12.85"/>
  <cols>
    <col collapsed="false" hidden="false" max="1" min="1" style="1" width="23.5612244897959"/>
    <col collapsed="false" hidden="true" max="2" min="2" style="1" width="0"/>
    <col collapsed="false" hidden="false" max="3" min="3" style="1" width="52.4591836734694"/>
    <col collapsed="false" hidden="false" max="4" min="4" style="1" width="10.5561224489796"/>
    <col collapsed="false" hidden="false" max="5" min="5" style="1" width="12.6989795918367"/>
    <col collapsed="false" hidden="false" max="6" min="6" style="1" width="13.1326530612245"/>
    <col collapsed="false" hidden="false" max="7" min="7" style="1" width="13.8418367346939"/>
    <col collapsed="false" hidden="false" max="8" min="8" style="1" width="17.4387755102041"/>
    <col collapsed="false" hidden="false" max="9" min="9" style="1" width="9.13265306122449"/>
    <col collapsed="false" hidden="false" max="10" min="10" style="1" width="8.28061224489796"/>
    <col collapsed="false" hidden="false" max="11" min="11" style="1" width="17.1275510204082"/>
    <col collapsed="false" hidden="false" max="12" min="12" style="1" width="13.8418367346939"/>
    <col collapsed="false" hidden="false" max="13" min="13" style="1" width="15.8367346938776"/>
    <col collapsed="false" hidden="false" max="14" min="14" style="1" width="16.6938775510204"/>
    <col collapsed="false" hidden="false" max="15" min="15" style="1" width="15.1275510204082"/>
    <col collapsed="false" hidden="false" max="16" min="16" style="1" width="17.9795918367347"/>
    <col collapsed="false" hidden="false" max="257" min="17" style="1" width="10.9897959183673"/>
  </cols>
  <sheetData>
    <row r="1" s="156" customFormat="true" ht="12.85" hidden="false" customHeight="false" outlineLevel="0" collapsed="false">
      <c r="A1" s="155"/>
      <c r="B1" s="155"/>
      <c r="C1" s="155"/>
      <c r="P1" s="157"/>
    </row>
    <row r="2" s="156" customFormat="true" ht="12.85" hidden="false" customHeight="false" outlineLevel="0" collapsed="false">
      <c r="A2" s="158"/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 t="s">
        <v>185</v>
      </c>
    </row>
    <row r="3" s="156" customFormat="true" ht="12.85" hidden="false" customHeight="false" outlineLevel="0" collapsed="false">
      <c r="A3" s="162"/>
      <c r="B3" s="155"/>
      <c r="C3" s="155"/>
      <c r="P3" s="163"/>
    </row>
    <row r="4" s="156" customFormat="true" ht="12.85" hidden="false" customHeight="false" outlineLevel="0" collapsed="false">
      <c r="A4" s="162"/>
      <c r="B4" s="155"/>
      <c r="C4" s="155"/>
      <c r="P4" s="163"/>
    </row>
    <row r="5" s="156" customFormat="true" ht="12.8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="156" customFormat="true" ht="12.85" hidden="false" customHeight="false" outlineLevel="0" collapsed="false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56" customFormat="true" ht="12.85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="156" customFormat="true" ht="12.85" hidden="false" customHeight="false" outlineLevel="0" collapsed="false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="156" customFormat="true" ht="12.85" hidden="false" customHeight="false" outlineLevel="0" collapsed="false">
      <c r="A9" s="168" t="s">
        <v>235</v>
      </c>
      <c r="B9" s="169"/>
      <c r="C9" s="169"/>
      <c r="P9" s="157"/>
    </row>
    <row r="10" s="156" customFormat="true" ht="12.85" hidden="false" customHeight="false" outlineLevel="0" collapsed="false">
      <c r="A10" s="162"/>
      <c r="P10" s="157"/>
    </row>
    <row r="11" customFormat="false" ht="12.85" hidden="false" customHeight="false" outlineLevel="0" collapsed="false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  <c r="M11" s="171"/>
      <c r="N11" s="171"/>
      <c r="O11" s="171"/>
      <c r="P11" s="173"/>
    </row>
    <row r="12" customFormat="false" ht="12.85" hidden="false" customHeight="false" outlineLevel="0" collapsed="false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="156" customFormat="true" ht="12.85" hidden="false" customHeight="false" outlineLevel="0" collapsed="false">
      <c r="C13" s="176"/>
      <c r="K13" s="176"/>
    </row>
    <row r="14" s="156" customFormat="true" ht="12.85" hidden="false" customHeight="false" outlineLevel="0" collapsed="false">
      <c r="A14" s="3"/>
      <c r="B14" s="4"/>
      <c r="C14" s="3"/>
      <c r="D14" s="5" t="s">
        <v>2</v>
      </c>
      <c r="E14" s="5"/>
      <c r="F14" s="5"/>
      <c r="G14" s="3"/>
      <c r="H14" s="6"/>
      <c r="I14" s="3"/>
      <c r="J14" s="3"/>
      <c r="K14" s="12"/>
      <c r="L14" s="3"/>
      <c r="M14" s="6"/>
      <c r="N14" s="9" t="s">
        <v>4</v>
      </c>
      <c r="O14" s="9"/>
      <c r="P14" s="9"/>
    </row>
    <row r="15" s="156" customFormat="true" ht="12.75" hidden="false" customHeight="true" outlineLevel="0" collapsed="false">
      <c r="A15" s="10" t="s">
        <v>5</v>
      </c>
      <c r="B15" s="10" t="s">
        <v>6</v>
      </c>
      <c r="C15" s="10"/>
      <c r="D15" s="10"/>
      <c r="E15" s="3"/>
      <c r="F15" s="4"/>
      <c r="G15" s="10"/>
      <c r="H15" s="11" t="s">
        <v>7</v>
      </c>
      <c r="I15" s="10" t="s">
        <v>8</v>
      </c>
      <c r="J15" s="10" t="s">
        <v>8</v>
      </c>
      <c r="K15" s="12"/>
      <c r="L15" s="10" t="s">
        <v>9</v>
      </c>
      <c r="M15" s="11" t="s">
        <v>10</v>
      </c>
      <c r="N15" s="13"/>
      <c r="O15" s="13"/>
      <c r="P15" s="13"/>
    </row>
    <row r="16" s="156" customFormat="true" ht="12.85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2" t="s">
        <v>16</v>
      </c>
      <c r="G16" s="10" t="s">
        <v>17</v>
      </c>
      <c r="H16" s="11" t="s">
        <v>18</v>
      </c>
      <c r="I16" s="10" t="s">
        <v>19</v>
      </c>
      <c r="J16" s="10" t="s">
        <v>19</v>
      </c>
      <c r="K16" s="12" t="s">
        <v>20</v>
      </c>
      <c r="L16" s="10" t="s">
        <v>21</v>
      </c>
      <c r="M16" s="11" t="s">
        <v>22</v>
      </c>
      <c r="N16" s="10" t="s">
        <v>23</v>
      </c>
      <c r="O16" s="10" t="s">
        <v>24</v>
      </c>
      <c r="P16" s="10" t="s">
        <v>25</v>
      </c>
    </row>
    <row r="17" s="156" customFormat="true" ht="12.85" hidden="false" customHeight="false" outlineLevel="0" collapsed="false">
      <c r="A17" s="13"/>
      <c r="B17" s="13"/>
      <c r="C17" s="10"/>
      <c r="D17" s="10"/>
      <c r="E17" s="10"/>
      <c r="F17" s="12"/>
      <c r="G17" s="10"/>
      <c r="H17" s="11"/>
      <c r="I17" s="10" t="s">
        <v>26</v>
      </c>
      <c r="J17" s="10" t="s">
        <v>26</v>
      </c>
      <c r="K17" s="12"/>
      <c r="L17" s="14" t="n">
        <v>43281</v>
      </c>
      <c r="M17" s="15" t="n">
        <v>43465</v>
      </c>
      <c r="N17" s="13"/>
      <c r="O17" s="13"/>
      <c r="P17" s="10" t="s">
        <v>27</v>
      </c>
    </row>
    <row r="18" s="180" customFormat="true" ht="18" hidden="false" customHeight="true" outlineLevel="0" collapsed="false">
      <c r="A18" s="177" t="s">
        <v>28</v>
      </c>
      <c r="B18" s="177" t="s">
        <v>29</v>
      </c>
      <c r="C18" s="177" t="s">
        <v>30</v>
      </c>
      <c r="D18" s="177" t="s">
        <v>31</v>
      </c>
      <c r="E18" s="177" t="s">
        <v>32</v>
      </c>
      <c r="F18" s="178" t="s">
        <v>33</v>
      </c>
      <c r="G18" s="177" t="s">
        <v>34</v>
      </c>
      <c r="H18" s="179" t="s">
        <v>35</v>
      </c>
      <c r="I18" s="177" t="s">
        <v>36</v>
      </c>
      <c r="J18" s="177" t="s">
        <v>37</v>
      </c>
      <c r="K18" s="178" t="s">
        <v>38</v>
      </c>
      <c r="L18" s="177" t="s">
        <v>39</v>
      </c>
      <c r="M18" s="179" t="s">
        <v>40</v>
      </c>
      <c r="N18" s="177" t="s">
        <v>41</v>
      </c>
      <c r="O18" s="177" t="s">
        <v>41</v>
      </c>
      <c r="P18" s="177" t="s">
        <v>41</v>
      </c>
    </row>
    <row r="19" s="188" customFormat="true" ht="12.85" hidden="false" customHeight="false" outlineLevel="0" collapsed="false">
      <c r="A19" s="181" t="s">
        <v>216</v>
      </c>
      <c r="B19" s="182"/>
      <c r="C19" s="181" t="s">
        <v>236</v>
      </c>
      <c r="D19" s="183" t="n">
        <v>42684</v>
      </c>
      <c r="E19" s="183" t="n">
        <v>43570</v>
      </c>
      <c r="F19" s="183"/>
      <c r="G19" s="184"/>
      <c r="H19" s="182" t="s">
        <v>237</v>
      </c>
      <c r="I19" s="204" t="n">
        <v>52.37</v>
      </c>
      <c r="J19" s="204" t="n">
        <v>83</v>
      </c>
      <c r="K19" s="186" t="n">
        <v>6765967</v>
      </c>
      <c r="L19" s="210" t="n">
        <v>4793687</v>
      </c>
      <c r="M19" s="186" t="n">
        <v>6693571</v>
      </c>
      <c r="N19" s="186" t="n">
        <v>72396</v>
      </c>
      <c r="O19" s="186" t="n">
        <v>0</v>
      </c>
      <c r="P19" s="186" t="n">
        <v>0</v>
      </c>
    </row>
    <row r="20" s="193" customFormat="true" ht="12.85" hidden="false" customHeight="false" outlineLevel="0" collapsed="false">
      <c r="A20" s="181" t="s">
        <v>216</v>
      </c>
      <c r="B20" s="189"/>
      <c r="C20" s="189" t="s">
        <v>238</v>
      </c>
      <c r="D20" s="190" t="n">
        <v>42780</v>
      </c>
      <c r="E20" s="190" t="n">
        <v>43539</v>
      </c>
      <c r="F20" s="190"/>
      <c r="G20" s="191"/>
      <c r="H20" s="182" t="s">
        <v>239</v>
      </c>
      <c r="I20" s="205" t="n">
        <v>56.19</v>
      </c>
      <c r="J20" s="205" t="n">
        <v>77.57</v>
      </c>
      <c r="K20" s="187" t="n">
        <v>24175389</v>
      </c>
      <c r="L20" s="187" t="n">
        <v>12194066</v>
      </c>
      <c r="M20" s="187" t="n">
        <v>17793086</v>
      </c>
      <c r="N20" s="187" t="n">
        <v>6382303</v>
      </c>
      <c r="O20" s="187" t="n">
        <v>0</v>
      </c>
      <c r="P20" s="186" t="n">
        <v>0</v>
      </c>
    </row>
    <row r="21" s="193" customFormat="true" ht="12.85" hidden="false" customHeight="false" outlineLevel="0" collapsed="false">
      <c r="A21" s="181" t="s">
        <v>216</v>
      </c>
      <c r="B21" s="189"/>
      <c r="C21" s="189" t="s">
        <v>240</v>
      </c>
      <c r="D21" s="190" t="n">
        <v>42780</v>
      </c>
      <c r="E21" s="190" t="n">
        <v>43539</v>
      </c>
      <c r="F21" s="190"/>
      <c r="G21" s="191"/>
      <c r="H21" s="182" t="s">
        <v>239</v>
      </c>
      <c r="I21" s="205" t="n">
        <v>58.71</v>
      </c>
      <c r="J21" s="205" t="n">
        <v>79.19</v>
      </c>
      <c r="K21" s="187" t="n">
        <v>21887792</v>
      </c>
      <c r="L21" s="187" t="n">
        <v>11690270</v>
      </c>
      <c r="M21" s="187" t="n">
        <v>16453053</v>
      </c>
      <c r="N21" s="187" t="n">
        <v>5434739</v>
      </c>
      <c r="O21" s="187" t="n">
        <v>0</v>
      </c>
      <c r="P21" s="186" t="n">
        <v>0</v>
      </c>
    </row>
    <row r="22" s="193" customFormat="true" ht="12.85" hidden="false" customHeight="false" outlineLevel="0" collapsed="false">
      <c r="A22" s="181" t="s">
        <v>216</v>
      </c>
      <c r="B22" s="189"/>
      <c r="C22" s="189" t="s">
        <v>241</v>
      </c>
      <c r="D22" s="190" t="n">
        <v>42998</v>
      </c>
      <c r="E22" s="190" t="n">
        <v>43388</v>
      </c>
      <c r="F22" s="190"/>
      <c r="G22" s="191"/>
      <c r="H22" s="182" t="s">
        <v>239</v>
      </c>
      <c r="I22" s="205" t="n">
        <v>0</v>
      </c>
      <c r="J22" s="205" t="n">
        <v>43.92</v>
      </c>
      <c r="K22" s="187" t="n">
        <v>14145224</v>
      </c>
      <c r="L22" s="187" t="n">
        <v>0</v>
      </c>
      <c r="M22" s="187" t="n">
        <v>6212582</v>
      </c>
      <c r="N22" s="187" t="n">
        <v>7932642</v>
      </c>
      <c r="O22" s="187" t="n">
        <v>0</v>
      </c>
      <c r="P22" s="186" t="n">
        <v>0</v>
      </c>
    </row>
    <row r="23" s="193" customFormat="true" ht="12.85" hidden="false" customHeight="false" outlineLevel="0" collapsed="false">
      <c r="A23" s="181" t="s">
        <v>216</v>
      </c>
      <c r="B23" s="189"/>
      <c r="C23" s="189" t="s">
        <v>242</v>
      </c>
      <c r="D23" s="190" t="n">
        <v>43035</v>
      </c>
      <c r="E23" s="190" t="n">
        <v>43511</v>
      </c>
      <c r="F23" s="190"/>
      <c r="G23" s="191"/>
      <c r="H23" s="182" t="s">
        <v>243</v>
      </c>
      <c r="I23" s="205" t="n">
        <v>53.84</v>
      </c>
      <c r="J23" s="205" t="n">
        <v>71.93</v>
      </c>
      <c r="K23" s="187" t="n">
        <v>1402263</v>
      </c>
      <c r="L23" s="187" t="n">
        <v>697485</v>
      </c>
      <c r="M23" s="187" t="n">
        <v>1193466</v>
      </c>
      <c r="N23" s="187" t="n">
        <v>208797</v>
      </c>
      <c r="O23" s="187" t="n">
        <v>0</v>
      </c>
      <c r="P23" s="186" t="n">
        <v>0</v>
      </c>
    </row>
    <row r="24" s="193" customFormat="true" ht="12.85" hidden="false" customHeight="false" outlineLevel="0" collapsed="false">
      <c r="A24" s="181" t="s">
        <v>216</v>
      </c>
      <c r="B24" s="189"/>
      <c r="C24" s="189" t="s">
        <v>244</v>
      </c>
      <c r="D24" s="190" t="n">
        <v>43045</v>
      </c>
      <c r="E24" s="190" t="n">
        <v>43512</v>
      </c>
      <c r="F24" s="190"/>
      <c r="G24" s="191"/>
      <c r="H24" s="182" t="s">
        <v>243</v>
      </c>
      <c r="I24" s="205" t="n">
        <v>54.37</v>
      </c>
      <c r="J24" s="205" t="n">
        <v>89.37</v>
      </c>
      <c r="K24" s="187" t="n">
        <v>5235900</v>
      </c>
      <c r="L24" s="187" t="n">
        <v>0</v>
      </c>
      <c r="M24" s="187" t="n">
        <v>2879745</v>
      </c>
      <c r="N24" s="187" t="n">
        <v>2356155</v>
      </c>
      <c r="O24" s="187" t="n">
        <v>0</v>
      </c>
      <c r="P24" s="186" t="n">
        <v>0</v>
      </c>
    </row>
    <row r="25" s="193" customFormat="true" ht="12.85" hidden="false" customHeight="false" outlineLevel="0" collapsed="false">
      <c r="A25" s="181" t="s">
        <v>216</v>
      </c>
      <c r="B25" s="189"/>
      <c r="C25" s="189" t="s">
        <v>245</v>
      </c>
      <c r="D25" s="190" t="n">
        <v>43045</v>
      </c>
      <c r="E25" s="190" t="n">
        <v>43374</v>
      </c>
      <c r="F25" s="190"/>
      <c r="G25" s="191"/>
      <c r="H25" s="182" t="s">
        <v>243</v>
      </c>
      <c r="I25" s="205" t="n">
        <v>29.86</v>
      </c>
      <c r="J25" s="205" t="n">
        <v>41.72</v>
      </c>
      <c r="K25" s="187" t="n">
        <v>8981684</v>
      </c>
      <c r="L25" s="187" t="n">
        <v>2681931</v>
      </c>
      <c r="M25" s="187" t="n">
        <v>3747159</v>
      </c>
      <c r="N25" s="187" t="n">
        <v>5234525</v>
      </c>
      <c r="O25" s="187" t="n">
        <v>0</v>
      </c>
      <c r="P25" s="186" t="n">
        <v>0</v>
      </c>
    </row>
    <row r="26" s="193" customFormat="true" ht="12.85" hidden="false" customHeight="false" outlineLevel="0" collapsed="false">
      <c r="A26" s="181" t="s">
        <v>216</v>
      </c>
      <c r="B26" s="189"/>
      <c r="C26" s="189" t="s">
        <v>246</v>
      </c>
      <c r="D26" s="190" t="n">
        <v>43062</v>
      </c>
      <c r="E26" s="190" t="n">
        <v>43394</v>
      </c>
      <c r="F26" s="190"/>
      <c r="G26" s="191"/>
      <c r="H26" s="182" t="s">
        <v>243</v>
      </c>
      <c r="I26" s="205" t="n">
        <v>32.17</v>
      </c>
      <c r="J26" s="205" t="n">
        <v>56.7</v>
      </c>
      <c r="K26" s="187" t="n">
        <v>12123558</v>
      </c>
      <c r="L26" s="187" t="n">
        <v>3900148</v>
      </c>
      <c r="M26" s="187" t="n">
        <v>6874057</v>
      </c>
      <c r="N26" s="187" t="n">
        <v>5249501</v>
      </c>
      <c r="O26" s="187" t="n">
        <v>0</v>
      </c>
      <c r="P26" s="186" t="n">
        <v>0</v>
      </c>
    </row>
    <row r="27" s="193" customFormat="true" ht="12.85" hidden="false" customHeight="false" outlineLevel="0" collapsed="false">
      <c r="A27" s="181" t="s">
        <v>216</v>
      </c>
      <c r="B27" s="189"/>
      <c r="C27" s="189" t="s">
        <v>247</v>
      </c>
      <c r="D27" s="190" t="n">
        <v>43056</v>
      </c>
      <c r="E27" s="190" t="n">
        <v>43388</v>
      </c>
      <c r="F27" s="190"/>
      <c r="G27" s="191"/>
      <c r="H27" s="182" t="s">
        <v>243</v>
      </c>
      <c r="I27" s="205" t="n">
        <v>37.43</v>
      </c>
      <c r="J27" s="205" t="n">
        <v>55.91</v>
      </c>
      <c r="K27" s="187" t="n">
        <v>5782409</v>
      </c>
      <c r="L27" s="187" t="n">
        <v>2164356</v>
      </c>
      <c r="M27" s="187" t="n">
        <v>3232945</v>
      </c>
      <c r="N27" s="187" t="n">
        <v>2549464</v>
      </c>
      <c r="O27" s="187" t="n">
        <v>0</v>
      </c>
      <c r="P27" s="186" t="n">
        <v>0</v>
      </c>
    </row>
    <row r="28" s="193" customFormat="true" ht="12.85" hidden="false" customHeight="false" outlineLevel="0" collapsed="false">
      <c r="A28" s="181" t="s">
        <v>216</v>
      </c>
      <c r="B28" s="189"/>
      <c r="C28" s="189" t="s">
        <v>248</v>
      </c>
      <c r="D28" s="190" t="n">
        <v>43287</v>
      </c>
      <c r="E28" s="190" t="n">
        <v>43587</v>
      </c>
      <c r="F28" s="190"/>
      <c r="G28" s="191"/>
      <c r="H28" s="182" t="s">
        <v>243</v>
      </c>
      <c r="I28" s="205" t="n">
        <v>0</v>
      </c>
      <c r="J28" s="205" t="n">
        <v>82.21</v>
      </c>
      <c r="K28" s="187" t="n">
        <v>12496140</v>
      </c>
      <c r="L28" s="187" t="n">
        <v>0</v>
      </c>
      <c r="M28" s="187" t="n">
        <v>10273077</v>
      </c>
      <c r="N28" s="187" t="n">
        <v>2223063</v>
      </c>
      <c r="O28" s="187" t="n">
        <v>0</v>
      </c>
      <c r="P28" s="186" t="n">
        <v>0</v>
      </c>
    </row>
    <row r="29" s="193" customFormat="true" ht="12.85" hidden="false" customHeight="false" outlineLevel="0" collapsed="false">
      <c r="A29" s="181" t="s">
        <v>216</v>
      </c>
      <c r="B29" s="189"/>
      <c r="C29" s="189" t="s">
        <v>249</v>
      </c>
      <c r="D29" s="190" t="n">
        <v>43525</v>
      </c>
      <c r="E29" s="190" t="n">
        <v>43827</v>
      </c>
      <c r="F29" s="190"/>
      <c r="G29" s="191"/>
      <c r="H29" s="182" t="s">
        <v>250</v>
      </c>
      <c r="I29" s="205" t="n">
        <v>0</v>
      </c>
      <c r="J29" s="205" t="n">
        <v>0</v>
      </c>
      <c r="K29" s="187" t="n">
        <v>16377042</v>
      </c>
      <c r="L29" s="187" t="n">
        <v>0</v>
      </c>
      <c r="M29" s="187" t="n">
        <v>0</v>
      </c>
      <c r="N29" s="187" t="n">
        <v>16377042</v>
      </c>
      <c r="O29" s="187" t="n">
        <v>0</v>
      </c>
      <c r="P29" s="186" t="n">
        <v>0</v>
      </c>
    </row>
    <row r="30" s="193" customFormat="true" ht="12.85" hidden="false" customHeight="false" outlineLevel="0" collapsed="false">
      <c r="A30" s="181" t="s">
        <v>216</v>
      </c>
      <c r="B30" s="189"/>
      <c r="C30" s="189" t="s">
        <v>251</v>
      </c>
      <c r="D30" s="190" t="n">
        <v>43344</v>
      </c>
      <c r="E30" s="190" t="n">
        <v>43524</v>
      </c>
      <c r="F30" s="190"/>
      <c r="G30" s="191"/>
      <c r="H30" s="182" t="s">
        <v>239</v>
      </c>
      <c r="I30" s="205" t="n">
        <v>0</v>
      </c>
      <c r="J30" s="205" t="n">
        <v>85</v>
      </c>
      <c r="K30" s="187" t="n">
        <v>15909212</v>
      </c>
      <c r="L30" s="187" t="n">
        <v>0</v>
      </c>
      <c r="M30" s="187" t="n">
        <v>13522830</v>
      </c>
      <c r="N30" s="187" t="n">
        <v>2386382</v>
      </c>
      <c r="O30" s="187" t="n">
        <v>0</v>
      </c>
      <c r="P30" s="186" t="n">
        <v>0</v>
      </c>
    </row>
    <row r="31" s="193" customFormat="true" ht="12.85" hidden="false" customHeight="false" outlineLevel="0" collapsed="false">
      <c r="A31" s="181" t="s">
        <v>216</v>
      </c>
      <c r="B31" s="189"/>
      <c r="C31" s="189" t="s">
        <v>252</v>
      </c>
      <c r="D31" s="190" t="n">
        <v>43344</v>
      </c>
      <c r="E31" s="190" t="n">
        <v>43524</v>
      </c>
      <c r="F31" s="190"/>
      <c r="G31" s="191"/>
      <c r="H31" s="182" t="s">
        <v>239</v>
      </c>
      <c r="I31" s="205" t="n">
        <v>0</v>
      </c>
      <c r="J31" s="205" t="n">
        <v>85</v>
      </c>
      <c r="K31" s="187" t="n">
        <v>5616371</v>
      </c>
      <c r="L31" s="187" t="n">
        <v>0</v>
      </c>
      <c r="M31" s="187" t="n">
        <v>4773915</v>
      </c>
      <c r="N31" s="187" t="n">
        <v>842456</v>
      </c>
      <c r="O31" s="187" t="n">
        <v>0</v>
      </c>
      <c r="P31" s="186" t="n">
        <v>0</v>
      </c>
    </row>
    <row r="32" s="193" customFormat="true" ht="12.85" hidden="false" customHeight="false" outlineLevel="0" collapsed="false">
      <c r="A32" s="181" t="s">
        <v>216</v>
      </c>
      <c r="B32" s="189"/>
      <c r="C32" s="189" t="s">
        <v>253</v>
      </c>
      <c r="D32" s="190" t="n">
        <v>43497</v>
      </c>
      <c r="E32" s="190" t="n">
        <v>43587</v>
      </c>
      <c r="F32" s="190"/>
      <c r="G32" s="191"/>
      <c r="H32" s="182" t="s">
        <v>243</v>
      </c>
      <c r="I32" s="205" t="n">
        <v>0</v>
      </c>
      <c r="J32" s="205" t="n">
        <v>0</v>
      </c>
      <c r="K32" s="187" t="n">
        <v>3450000</v>
      </c>
      <c r="L32" s="187" t="n">
        <v>0</v>
      </c>
      <c r="M32" s="187" t="n">
        <v>0</v>
      </c>
      <c r="N32" s="187" t="n">
        <v>3450000</v>
      </c>
      <c r="O32" s="187" t="n">
        <v>0</v>
      </c>
      <c r="P32" s="186" t="n">
        <v>0</v>
      </c>
    </row>
    <row r="33" s="193" customFormat="true" ht="12.85" hidden="false" customHeight="false" outlineLevel="0" collapsed="false">
      <c r="A33" s="181" t="s">
        <v>216</v>
      </c>
      <c r="B33" s="189"/>
      <c r="C33" s="189" t="s">
        <v>254</v>
      </c>
      <c r="D33" s="190" t="n">
        <v>43262</v>
      </c>
      <c r="E33" s="190" t="n">
        <v>43627</v>
      </c>
      <c r="F33" s="190"/>
      <c r="G33" s="191"/>
      <c r="H33" s="182" t="s">
        <v>243</v>
      </c>
      <c r="I33" s="205" t="n">
        <v>19.31</v>
      </c>
      <c r="J33" s="205" t="n">
        <v>42</v>
      </c>
      <c r="K33" s="187" t="n">
        <v>32893023</v>
      </c>
      <c r="L33" s="187" t="n">
        <v>6351643</v>
      </c>
      <c r="M33" s="187" t="n">
        <v>13815070</v>
      </c>
      <c r="N33" s="187" t="n">
        <v>12726311</v>
      </c>
      <c r="O33" s="187" t="n">
        <v>0</v>
      </c>
      <c r="P33" s="186" t="n">
        <v>0</v>
      </c>
    </row>
    <row r="34" s="193" customFormat="true" ht="12.85" hidden="false" customHeight="false" outlineLevel="0" collapsed="false">
      <c r="A34" s="181" t="s">
        <v>216</v>
      </c>
      <c r="B34" s="189"/>
      <c r="C34" s="189" t="s">
        <v>255</v>
      </c>
      <c r="D34" s="190" t="n">
        <v>43238</v>
      </c>
      <c r="E34" s="190" t="n">
        <v>43538</v>
      </c>
      <c r="F34" s="190"/>
      <c r="G34" s="191"/>
      <c r="H34" s="182" t="s">
        <v>239</v>
      </c>
      <c r="I34" s="205" t="n">
        <v>15</v>
      </c>
      <c r="J34" s="205" t="n">
        <v>75</v>
      </c>
      <c r="K34" s="187" t="n">
        <v>5345034</v>
      </c>
      <c r="L34" s="187" t="n">
        <v>801755</v>
      </c>
      <c r="M34" s="187" t="n">
        <v>4008776</v>
      </c>
      <c r="N34" s="187" t="n">
        <v>1336258</v>
      </c>
      <c r="O34" s="187" t="n">
        <v>0</v>
      </c>
      <c r="P34" s="186" t="n">
        <v>0</v>
      </c>
    </row>
    <row r="35" s="193" customFormat="true" ht="12.85" hidden="false" customHeight="false" outlineLevel="0" collapsed="false">
      <c r="A35" s="181" t="s">
        <v>216</v>
      </c>
      <c r="B35" s="189"/>
      <c r="C35" s="189" t="s">
        <v>256</v>
      </c>
      <c r="D35" s="190" t="n">
        <v>42747</v>
      </c>
      <c r="E35" s="190" t="n">
        <v>43349</v>
      </c>
      <c r="F35" s="190"/>
      <c r="G35" s="191"/>
      <c r="H35" s="182" t="s">
        <v>243</v>
      </c>
      <c r="I35" s="205" t="n">
        <v>81.11</v>
      </c>
      <c r="J35" s="205" t="n">
        <v>94.83</v>
      </c>
      <c r="K35" s="187" t="n">
        <v>885053</v>
      </c>
      <c r="L35" s="187" t="n">
        <v>717867</v>
      </c>
      <c r="M35" s="187" t="n">
        <v>839296</v>
      </c>
      <c r="N35" s="187" t="n">
        <v>45757</v>
      </c>
      <c r="O35" s="187" t="n">
        <v>0</v>
      </c>
      <c r="P35" s="186" t="n">
        <v>0</v>
      </c>
    </row>
    <row r="36" s="193" customFormat="true" ht="12.85" hidden="false" customHeight="false" outlineLevel="0" collapsed="false">
      <c r="A36" s="181" t="s">
        <v>216</v>
      </c>
      <c r="B36" s="189"/>
      <c r="C36" s="189" t="s">
        <v>257</v>
      </c>
      <c r="D36" s="190" t="n">
        <v>42786</v>
      </c>
      <c r="E36" s="190" t="n">
        <v>43174</v>
      </c>
      <c r="F36" s="190"/>
      <c r="G36" s="191"/>
      <c r="H36" s="182" t="s">
        <v>239</v>
      </c>
      <c r="I36" s="205" t="n">
        <v>0</v>
      </c>
      <c r="J36" s="205" t="n">
        <v>0</v>
      </c>
      <c r="K36" s="187" t="n">
        <v>22428256</v>
      </c>
      <c r="L36" s="187" t="n">
        <v>0</v>
      </c>
      <c r="M36" s="187" t="n">
        <v>19931991</v>
      </c>
      <c r="N36" s="187" t="n">
        <v>2496265</v>
      </c>
      <c r="O36" s="187" t="n">
        <v>0</v>
      </c>
      <c r="P36" s="186" t="n">
        <v>0</v>
      </c>
    </row>
    <row r="37" s="193" customFormat="true" ht="12.85" hidden="false" customHeight="false" outlineLevel="0" collapsed="false">
      <c r="A37" s="181" t="s">
        <v>216</v>
      </c>
      <c r="B37" s="189"/>
      <c r="C37" s="189" t="s">
        <v>258</v>
      </c>
      <c r="D37" s="190" t="n">
        <v>43108</v>
      </c>
      <c r="E37" s="190" t="n">
        <v>43468</v>
      </c>
      <c r="F37" s="190"/>
      <c r="G37" s="191"/>
      <c r="H37" s="182" t="s">
        <v>239</v>
      </c>
      <c r="I37" s="205" t="n">
        <v>48.69</v>
      </c>
      <c r="J37" s="205" t="n">
        <v>90.92</v>
      </c>
      <c r="K37" s="187" t="n">
        <v>22038509</v>
      </c>
      <c r="L37" s="187" t="n">
        <v>10730550</v>
      </c>
      <c r="M37" s="187" t="n">
        <v>20037412</v>
      </c>
      <c r="N37" s="187" t="n">
        <v>2001097</v>
      </c>
      <c r="O37" s="187" t="n">
        <v>0</v>
      </c>
      <c r="P37" s="186" t="n">
        <v>0</v>
      </c>
    </row>
    <row r="38" s="193" customFormat="true" ht="12.85" hidden="false" customHeight="false" outlineLevel="0" collapsed="false">
      <c r="A38" s="181" t="s">
        <v>216</v>
      </c>
      <c r="B38" s="189"/>
      <c r="C38" s="189" t="s">
        <v>259</v>
      </c>
      <c r="D38" s="190" t="n">
        <v>43133</v>
      </c>
      <c r="E38" s="190" t="n">
        <v>43493</v>
      </c>
      <c r="F38" s="190"/>
      <c r="G38" s="191"/>
      <c r="H38" s="182" t="s">
        <v>239</v>
      </c>
      <c r="I38" s="205" t="n">
        <v>50.42</v>
      </c>
      <c r="J38" s="205" t="n">
        <v>91.14</v>
      </c>
      <c r="K38" s="187" t="n">
        <v>22581632</v>
      </c>
      <c r="L38" s="187" t="n">
        <v>11385659</v>
      </c>
      <c r="M38" s="187" t="n">
        <v>20580900</v>
      </c>
      <c r="N38" s="187" t="n">
        <v>2000732</v>
      </c>
      <c r="O38" s="187" t="n">
        <v>0</v>
      </c>
      <c r="P38" s="186" t="n">
        <v>0</v>
      </c>
    </row>
    <row r="39" s="193" customFormat="true" ht="12.85" hidden="false" customHeight="false" outlineLevel="0" collapsed="false">
      <c r="A39" s="181" t="s">
        <v>216</v>
      </c>
      <c r="B39" s="189"/>
      <c r="C39" s="189" t="s">
        <v>260</v>
      </c>
      <c r="D39" s="190" t="n">
        <v>43466</v>
      </c>
      <c r="E39" s="190" t="n">
        <v>43830</v>
      </c>
      <c r="F39" s="190"/>
      <c r="G39" s="191"/>
      <c r="H39" s="182" t="s">
        <v>250</v>
      </c>
      <c r="I39" s="205" t="n">
        <v>0</v>
      </c>
      <c r="J39" s="205" t="n">
        <v>0</v>
      </c>
      <c r="K39" s="187" t="n">
        <v>3500000</v>
      </c>
      <c r="L39" s="187" t="n">
        <v>1495207</v>
      </c>
      <c r="M39" s="187" t="n">
        <v>372400</v>
      </c>
      <c r="N39" s="187" t="n">
        <v>1632393</v>
      </c>
      <c r="O39" s="187" t="n">
        <v>0</v>
      </c>
      <c r="P39" s="186" t="n">
        <v>0</v>
      </c>
    </row>
    <row r="40" s="193" customFormat="true" ht="12.85" hidden="false" customHeight="false" outlineLevel="0" collapsed="false">
      <c r="A40" s="181" t="s">
        <v>216</v>
      </c>
      <c r="B40" s="189"/>
      <c r="C40" s="189" t="s">
        <v>261</v>
      </c>
      <c r="D40" s="190" t="n">
        <v>43466</v>
      </c>
      <c r="E40" s="190" t="n">
        <v>43830</v>
      </c>
      <c r="F40" s="190"/>
      <c r="G40" s="191"/>
      <c r="H40" s="182" t="s">
        <v>250</v>
      </c>
      <c r="I40" s="205" t="n">
        <v>0</v>
      </c>
      <c r="J40" s="205" t="n">
        <v>0</v>
      </c>
      <c r="K40" s="187" t="n">
        <v>5000000</v>
      </c>
      <c r="L40" s="187" t="n">
        <v>0</v>
      </c>
      <c r="M40" s="187" t="n">
        <v>1500000</v>
      </c>
      <c r="N40" s="187" t="n">
        <v>3500000</v>
      </c>
      <c r="O40" s="187" t="n">
        <v>0</v>
      </c>
      <c r="P40" s="186" t="n">
        <v>0</v>
      </c>
    </row>
    <row r="41" s="193" customFormat="true" ht="12.85" hidden="false" customHeight="false" outlineLevel="0" collapsed="false">
      <c r="A41" s="181" t="s">
        <v>216</v>
      </c>
      <c r="B41" s="189"/>
      <c r="C41" s="189" t="s">
        <v>262</v>
      </c>
      <c r="D41" s="190" t="n">
        <v>43466</v>
      </c>
      <c r="E41" s="190" t="n">
        <v>43830</v>
      </c>
      <c r="F41" s="190"/>
      <c r="G41" s="191"/>
      <c r="H41" s="182" t="s">
        <v>250</v>
      </c>
      <c r="I41" s="205" t="n">
        <v>0</v>
      </c>
      <c r="J41" s="205" t="n">
        <v>0</v>
      </c>
      <c r="K41" s="187" t="n">
        <v>2000000</v>
      </c>
      <c r="L41" s="187" t="n">
        <v>0</v>
      </c>
      <c r="M41" s="187" t="n">
        <v>0</v>
      </c>
      <c r="N41" s="187" t="n">
        <v>2000000</v>
      </c>
      <c r="O41" s="187" t="n">
        <v>0</v>
      </c>
      <c r="P41" s="186" t="n">
        <v>0</v>
      </c>
    </row>
    <row r="42" s="193" customFormat="true" ht="12.85" hidden="false" customHeight="false" outlineLevel="0" collapsed="false">
      <c r="A42" s="181" t="s">
        <v>216</v>
      </c>
      <c r="B42" s="189"/>
      <c r="C42" s="189" t="s">
        <v>263</v>
      </c>
      <c r="D42" s="190" t="n">
        <v>43466</v>
      </c>
      <c r="E42" s="190" t="n">
        <v>43830</v>
      </c>
      <c r="F42" s="190"/>
      <c r="G42" s="191"/>
      <c r="H42" s="182" t="s">
        <v>250</v>
      </c>
      <c r="I42" s="205" t="n">
        <v>0</v>
      </c>
      <c r="J42" s="205" t="n">
        <v>0</v>
      </c>
      <c r="K42" s="187" t="n">
        <v>3750000</v>
      </c>
      <c r="L42" s="187" t="n">
        <v>0</v>
      </c>
      <c r="M42" s="187" t="n">
        <v>750000</v>
      </c>
      <c r="N42" s="187" t="n">
        <v>3000000</v>
      </c>
      <c r="O42" s="187" t="n">
        <v>0</v>
      </c>
      <c r="P42" s="186" t="n">
        <v>0</v>
      </c>
    </row>
    <row r="43" s="193" customFormat="true" ht="12.85" hidden="false" customHeight="false" outlineLevel="0" collapsed="false">
      <c r="A43" s="181" t="s">
        <v>216</v>
      </c>
      <c r="B43" s="189"/>
      <c r="C43" s="189" t="s">
        <v>264</v>
      </c>
      <c r="D43" s="190" t="n">
        <v>43466</v>
      </c>
      <c r="E43" s="190" t="n">
        <v>43830</v>
      </c>
      <c r="F43" s="190"/>
      <c r="G43" s="191"/>
      <c r="H43" s="182" t="s">
        <v>250</v>
      </c>
      <c r="I43" s="205" t="n">
        <v>0</v>
      </c>
      <c r="J43" s="205" t="n">
        <v>0</v>
      </c>
      <c r="K43" s="187" t="n">
        <v>3000000</v>
      </c>
      <c r="L43" s="187" t="n">
        <v>126500</v>
      </c>
      <c r="M43" s="187" t="n">
        <v>177000</v>
      </c>
      <c r="N43" s="187" t="n">
        <v>2696500</v>
      </c>
      <c r="O43" s="187" t="n">
        <v>0</v>
      </c>
      <c r="P43" s="186" t="n">
        <v>0</v>
      </c>
    </row>
    <row r="44" s="193" customFormat="true" ht="12.85" hidden="false" customHeight="false" outlineLevel="0" collapsed="false">
      <c r="A44" s="181" t="s">
        <v>216</v>
      </c>
      <c r="B44" s="189"/>
      <c r="C44" s="189" t="s">
        <v>265</v>
      </c>
      <c r="D44" s="190" t="n">
        <v>43466</v>
      </c>
      <c r="E44" s="190" t="n">
        <v>43830</v>
      </c>
      <c r="F44" s="190"/>
      <c r="G44" s="191"/>
      <c r="H44" s="182" t="s">
        <v>250</v>
      </c>
      <c r="I44" s="205" t="n">
        <v>0</v>
      </c>
      <c r="J44" s="205" t="n">
        <v>0</v>
      </c>
      <c r="K44" s="187" t="n">
        <v>10000000</v>
      </c>
      <c r="L44" s="187" t="n">
        <v>0</v>
      </c>
      <c r="M44" s="187" t="n">
        <v>2795296</v>
      </c>
      <c r="N44" s="187" t="n">
        <v>7204704</v>
      </c>
      <c r="O44" s="187" t="n">
        <v>0</v>
      </c>
      <c r="P44" s="186" t="n">
        <v>0</v>
      </c>
    </row>
    <row r="45" s="193" customFormat="true" ht="12.85" hidden="false" customHeight="false" outlineLevel="0" collapsed="false">
      <c r="A45" s="181" t="s">
        <v>216</v>
      </c>
      <c r="B45" s="189"/>
      <c r="C45" s="189" t="s">
        <v>266</v>
      </c>
      <c r="D45" s="190" t="n">
        <v>43466</v>
      </c>
      <c r="E45" s="190" t="n">
        <v>43830</v>
      </c>
      <c r="F45" s="190"/>
      <c r="G45" s="191"/>
      <c r="H45" s="182" t="s">
        <v>250</v>
      </c>
      <c r="I45" s="205" t="n">
        <v>0</v>
      </c>
      <c r="J45" s="205" t="n">
        <v>0</v>
      </c>
      <c r="K45" s="187" t="n">
        <v>30000000</v>
      </c>
      <c r="L45" s="187" t="n">
        <v>0</v>
      </c>
      <c r="M45" s="187" t="n">
        <v>0</v>
      </c>
      <c r="N45" s="187" t="n">
        <v>30000000</v>
      </c>
      <c r="O45" s="187" t="n">
        <v>0</v>
      </c>
      <c r="P45" s="186" t="n">
        <v>0</v>
      </c>
    </row>
    <row r="46" s="193" customFormat="true" ht="12.85" hidden="false" customHeight="false" outlineLevel="0" collapsed="false">
      <c r="A46" s="181" t="s">
        <v>216</v>
      </c>
      <c r="B46" s="189"/>
      <c r="C46" s="189" t="s">
        <v>267</v>
      </c>
      <c r="D46" s="190" t="n">
        <v>43449</v>
      </c>
      <c r="E46" s="190" t="n">
        <v>43869</v>
      </c>
      <c r="F46" s="190"/>
      <c r="G46" s="191"/>
      <c r="H46" s="182" t="s">
        <v>243</v>
      </c>
      <c r="I46" s="205" t="n">
        <v>0</v>
      </c>
      <c r="J46" s="205" t="n">
        <v>21.53</v>
      </c>
      <c r="K46" s="187" t="n">
        <v>31297079</v>
      </c>
      <c r="L46" s="187" t="n">
        <v>0</v>
      </c>
      <c r="M46" s="187" t="n">
        <v>6738261</v>
      </c>
      <c r="N46" s="187" t="n">
        <v>19647054</v>
      </c>
      <c r="O46" s="187" t="n">
        <v>4911764</v>
      </c>
      <c r="P46" s="186" t="n">
        <v>0</v>
      </c>
    </row>
    <row r="47" s="193" customFormat="true" ht="12.85" hidden="false" customHeight="false" outlineLevel="0" collapsed="false">
      <c r="A47" s="181" t="s">
        <v>216</v>
      </c>
      <c r="B47" s="189"/>
      <c r="C47" s="189" t="s">
        <v>268</v>
      </c>
      <c r="D47" s="190" t="n">
        <v>43466</v>
      </c>
      <c r="E47" s="190" t="n">
        <v>43830</v>
      </c>
      <c r="F47" s="190"/>
      <c r="G47" s="191"/>
      <c r="H47" s="182" t="s">
        <v>243</v>
      </c>
      <c r="I47" s="205" t="n">
        <v>0</v>
      </c>
      <c r="J47" s="205" t="n">
        <v>0</v>
      </c>
      <c r="K47" s="187" t="n">
        <v>30000000</v>
      </c>
      <c r="L47" s="187" t="n">
        <v>0</v>
      </c>
      <c r="M47" s="187" t="n">
        <v>0</v>
      </c>
      <c r="N47" s="187" t="n">
        <v>30000000</v>
      </c>
      <c r="O47" s="187" t="n">
        <v>0</v>
      </c>
      <c r="P47" s="186" t="n">
        <v>0</v>
      </c>
    </row>
    <row r="48" s="193" customFormat="true" ht="12.85" hidden="false" customHeight="false" outlineLevel="0" collapsed="false">
      <c r="A48" s="181" t="s">
        <v>216</v>
      </c>
      <c r="B48" s="189"/>
      <c r="C48" s="189" t="s">
        <v>269</v>
      </c>
      <c r="D48" s="190" t="n">
        <v>43525</v>
      </c>
      <c r="E48" s="190" t="n">
        <v>44125</v>
      </c>
      <c r="F48" s="190"/>
      <c r="G48" s="191"/>
      <c r="H48" s="182" t="s">
        <v>250</v>
      </c>
      <c r="I48" s="205" t="n">
        <v>0</v>
      </c>
      <c r="J48" s="205" t="n">
        <v>0</v>
      </c>
      <c r="K48" s="187" t="n">
        <v>49000000</v>
      </c>
      <c r="L48" s="187" t="n">
        <v>0</v>
      </c>
      <c r="M48" s="187" t="n">
        <v>0</v>
      </c>
      <c r="N48" s="187" t="n">
        <v>30000000</v>
      </c>
      <c r="O48" s="187" t="n">
        <v>19000000</v>
      </c>
      <c r="P48" s="186" t="n">
        <v>0</v>
      </c>
    </row>
    <row r="49" s="193" customFormat="true" ht="12.85" hidden="false" customHeight="false" outlineLevel="0" collapsed="false">
      <c r="A49" s="181" t="s">
        <v>216</v>
      </c>
      <c r="B49" s="189"/>
      <c r="C49" s="189" t="s">
        <v>270</v>
      </c>
      <c r="D49" s="190" t="n">
        <v>43753</v>
      </c>
      <c r="E49" s="190" t="n">
        <v>44193</v>
      </c>
      <c r="F49" s="190"/>
      <c r="G49" s="191"/>
      <c r="H49" s="182" t="s">
        <v>243</v>
      </c>
      <c r="I49" s="205" t="n">
        <v>0</v>
      </c>
      <c r="J49" s="205" t="n">
        <v>0</v>
      </c>
      <c r="K49" s="187" t="n">
        <v>32921852.59</v>
      </c>
      <c r="L49" s="187" t="n">
        <v>0</v>
      </c>
      <c r="M49" s="187" t="n">
        <v>0</v>
      </c>
      <c r="N49" s="187" t="n">
        <v>6584371</v>
      </c>
      <c r="O49" s="187" t="n">
        <v>26337482</v>
      </c>
      <c r="P49" s="186" t="n">
        <v>0</v>
      </c>
    </row>
    <row r="50" s="193" customFormat="true" ht="12.85" hidden="false" customHeight="false" outlineLevel="0" collapsed="false">
      <c r="A50" s="181" t="s">
        <v>216</v>
      </c>
      <c r="B50" s="189"/>
      <c r="C50" s="189" t="s">
        <v>271</v>
      </c>
      <c r="D50" s="190" t="n">
        <v>43753</v>
      </c>
      <c r="E50" s="190" t="n">
        <v>44193</v>
      </c>
      <c r="F50" s="190"/>
      <c r="G50" s="191"/>
      <c r="H50" s="182" t="s">
        <v>243</v>
      </c>
      <c r="I50" s="205" t="n">
        <v>0</v>
      </c>
      <c r="J50" s="205" t="n">
        <v>0</v>
      </c>
      <c r="K50" s="187" t="n">
        <v>30239720.05</v>
      </c>
      <c r="L50" s="187" t="n">
        <v>0</v>
      </c>
      <c r="M50" s="187" t="n">
        <v>0</v>
      </c>
      <c r="N50" s="187" t="n">
        <v>5443150</v>
      </c>
      <c r="O50" s="187" t="n">
        <v>24796570</v>
      </c>
      <c r="P50" s="186" t="n">
        <v>0</v>
      </c>
    </row>
    <row r="51" s="193" customFormat="true" ht="12.85" hidden="false" customHeight="false" outlineLevel="0" collapsed="false">
      <c r="A51" s="181" t="s">
        <v>216</v>
      </c>
      <c r="B51" s="189"/>
      <c r="C51" s="189" t="s">
        <v>272</v>
      </c>
      <c r="D51" s="190" t="n">
        <v>43753</v>
      </c>
      <c r="E51" s="190" t="n">
        <v>44193</v>
      </c>
      <c r="F51" s="190"/>
      <c r="G51" s="191"/>
      <c r="H51" s="182" t="s">
        <v>243</v>
      </c>
      <c r="I51" s="205" t="n">
        <v>0</v>
      </c>
      <c r="J51" s="205" t="n">
        <v>0</v>
      </c>
      <c r="K51" s="187" t="n">
        <v>131368717.98</v>
      </c>
      <c r="L51" s="187" t="n">
        <v>0</v>
      </c>
      <c r="M51" s="187" t="n">
        <v>0</v>
      </c>
      <c r="N51" s="187" t="n">
        <v>13136872</v>
      </c>
      <c r="O51" s="187" t="n">
        <v>118231846</v>
      </c>
      <c r="P51" s="186" t="n">
        <v>0</v>
      </c>
    </row>
    <row r="52" s="193" customFormat="true" ht="12.85" hidden="false" customHeight="false" outlineLevel="0" collapsed="false">
      <c r="A52" s="181" t="s">
        <v>216</v>
      </c>
      <c r="B52" s="189"/>
      <c r="C52" s="189" t="s">
        <v>273</v>
      </c>
      <c r="D52" s="190" t="n">
        <v>43753</v>
      </c>
      <c r="E52" s="190" t="n">
        <v>44193</v>
      </c>
      <c r="F52" s="190"/>
      <c r="G52" s="191"/>
      <c r="H52" s="182" t="s">
        <v>239</v>
      </c>
      <c r="I52" s="205" t="n">
        <v>0</v>
      </c>
      <c r="J52" s="205" t="n">
        <v>0</v>
      </c>
      <c r="K52" s="187" t="n">
        <v>31723218.35</v>
      </c>
      <c r="L52" s="187" t="n">
        <v>0</v>
      </c>
      <c r="M52" s="187" t="n">
        <v>0</v>
      </c>
      <c r="N52" s="187" t="n">
        <v>7930805</v>
      </c>
      <c r="O52" s="187" t="n">
        <v>23792413</v>
      </c>
      <c r="P52" s="186" t="n">
        <v>0</v>
      </c>
    </row>
    <row r="53" s="193" customFormat="true" ht="12.85" hidden="false" customHeight="false" outlineLevel="0" collapsed="false">
      <c r="A53" s="181" t="s">
        <v>216</v>
      </c>
      <c r="B53" s="189"/>
      <c r="C53" s="189" t="s">
        <v>274</v>
      </c>
      <c r="D53" s="190" t="n">
        <v>43753</v>
      </c>
      <c r="E53" s="190" t="n">
        <v>44193</v>
      </c>
      <c r="F53" s="190"/>
      <c r="G53" s="191"/>
      <c r="H53" s="182" t="s">
        <v>239</v>
      </c>
      <c r="I53" s="205" t="n">
        <v>0</v>
      </c>
      <c r="J53" s="205" t="n">
        <v>0</v>
      </c>
      <c r="K53" s="187" t="n">
        <v>125026801.71</v>
      </c>
      <c r="L53" s="187" t="n">
        <v>0</v>
      </c>
      <c r="M53" s="187" t="n">
        <v>0</v>
      </c>
      <c r="N53" s="187" t="n">
        <v>12502680</v>
      </c>
      <c r="O53" s="187" t="n">
        <v>112524122</v>
      </c>
      <c r="P53" s="186" t="n">
        <v>0</v>
      </c>
    </row>
    <row r="54" s="193" customFormat="true" ht="12.85" hidden="false" customHeight="false" outlineLevel="0" collapsed="false">
      <c r="A54" s="181" t="s">
        <v>216</v>
      </c>
      <c r="B54" s="189"/>
      <c r="C54" s="189" t="s">
        <v>275</v>
      </c>
      <c r="D54" s="190" t="n">
        <v>43497</v>
      </c>
      <c r="E54" s="190" t="n">
        <v>43587</v>
      </c>
      <c r="F54" s="190"/>
      <c r="G54" s="191"/>
      <c r="H54" s="182" t="s">
        <v>239</v>
      </c>
      <c r="I54" s="205" t="n">
        <v>0</v>
      </c>
      <c r="J54" s="205" t="n">
        <v>0</v>
      </c>
      <c r="K54" s="187" t="n">
        <v>2300000</v>
      </c>
      <c r="L54" s="187" t="n">
        <v>0</v>
      </c>
      <c r="M54" s="187" t="n">
        <v>0</v>
      </c>
      <c r="N54" s="187" t="n">
        <v>2300000</v>
      </c>
      <c r="O54" s="187" t="n">
        <v>0</v>
      </c>
      <c r="P54" s="186" t="n">
        <v>0</v>
      </c>
    </row>
    <row r="55" s="193" customFormat="true" ht="12.85" hidden="false" customHeight="false" outlineLevel="0" collapsed="false">
      <c r="A55" s="181" t="s">
        <v>203</v>
      </c>
      <c r="B55" s="189"/>
      <c r="C55" s="189" t="s">
        <v>236</v>
      </c>
      <c r="D55" s="190" t="n">
        <v>42684</v>
      </c>
      <c r="E55" s="190" t="n">
        <v>43570</v>
      </c>
      <c r="F55" s="190"/>
      <c r="G55" s="191"/>
      <c r="H55" s="182" t="s">
        <v>237</v>
      </c>
      <c r="I55" s="205" t="n">
        <v>52.37</v>
      </c>
      <c r="J55" s="205" t="n">
        <v>83</v>
      </c>
      <c r="K55" s="187" t="n">
        <v>89995937</v>
      </c>
      <c r="L55" s="187" t="n">
        <v>47130872</v>
      </c>
      <c r="M55" s="187" t="n">
        <v>74696627</v>
      </c>
      <c r="N55" s="187" t="n">
        <v>15299310</v>
      </c>
      <c r="O55" s="187" t="n">
        <v>0</v>
      </c>
      <c r="P55" s="187" t="n">
        <v>0</v>
      </c>
    </row>
    <row r="56" s="193" customFormat="true" ht="12.85" hidden="false" customHeight="false" outlineLevel="0" collapsed="false">
      <c r="A56" s="181" t="s">
        <v>203</v>
      </c>
      <c r="B56" s="189"/>
      <c r="C56" s="189" t="s">
        <v>276</v>
      </c>
      <c r="D56" s="190" t="n">
        <v>42780</v>
      </c>
      <c r="E56" s="190" t="n">
        <v>43539</v>
      </c>
      <c r="F56" s="190"/>
      <c r="G56" s="191"/>
      <c r="H56" s="182" t="s">
        <v>239</v>
      </c>
      <c r="I56" s="205" t="n">
        <v>56.19</v>
      </c>
      <c r="J56" s="205" t="n">
        <v>77.57</v>
      </c>
      <c r="K56" s="187" t="n">
        <v>75941629</v>
      </c>
      <c r="L56" s="187" t="n">
        <v>42671601</v>
      </c>
      <c r="M56" s="187" t="n">
        <v>58907922</v>
      </c>
      <c r="N56" s="187" t="n">
        <v>17033707</v>
      </c>
      <c r="O56" s="187" t="n">
        <v>0</v>
      </c>
      <c r="P56" s="187" t="n">
        <v>0</v>
      </c>
    </row>
    <row r="57" s="193" customFormat="true" ht="12.85" hidden="false" customHeight="false" outlineLevel="0" collapsed="false">
      <c r="A57" s="181" t="s">
        <v>203</v>
      </c>
      <c r="B57" s="189"/>
      <c r="C57" s="189" t="s">
        <v>277</v>
      </c>
      <c r="D57" s="190" t="n">
        <v>42780</v>
      </c>
      <c r="E57" s="190" t="n">
        <v>43539</v>
      </c>
      <c r="F57" s="190"/>
      <c r="G57" s="191"/>
      <c r="H57" s="182" t="s">
        <v>239</v>
      </c>
      <c r="I57" s="205" t="n">
        <v>58.71</v>
      </c>
      <c r="J57" s="205" t="n">
        <v>79.19</v>
      </c>
      <c r="K57" s="187" t="n">
        <v>74346693</v>
      </c>
      <c r="L57" s="187" t="n">
        <v>43648944</v>
      </c>
      <c r="M57" s="187" t="n">
        <v>58875146</v>
      </c>
      <c r="N57" s="187" t="n">
        <v>15471547</v>
      </c>
      <c r="O57" s="187" t="n">
        <v>0</v>
      </c>
      <c r="P57" s="187" t="n">
        <v>0</v>
      </c>
    </row>
    <row r="58" s="193" customFormat="true" ht="12.85" hidden="false" customHeight="false" outlineLevel="0" collapsed="false">
      <c r="A58" s="181" t="s">
        <v>203</v>
      </c>
      <c r="B58" s="189"/>
      <c r="C58" s="189" t="s">
        <v>242</v>
      </c>
      <c r="D58" s="190" t="n">
        <v>43035</v>
      </c>
      <c r="E58" s="190" t="n">
        <v>43511</v>
      </c>
      <c r="F58" s="190"/>
      <c r="G58" s="191"/>
      <c r="H58" s="182" t="s">
        <v>243</v>
      </c>
      <c r="I58" s="205" t="n">
        <v>53.84</v>
      </c>
      <c r="J58" s="205" t="n">
        <v>71.93</v>
      </c>
      <c r="K58" s="187" t="n">
        <v>93341761</v>
      </c>
      <c r="L58" s="187" t="n">
        <v>50255204</v>
      </c>
      <c r="M58" s="187" t="n">
        <v>67140729</v>
      </c>
      <c r="N58" s="187" t="n">
        <v>26201032</v>
      </c>
      <c r="O58" s="187" t="n">
        <v>0</v>
      </c>
      <c r="P58" s="187" t="n">
        <v>0</v>
      </c>
    </row>
    <row r="59" s="193" customFormat="true" ht="12.85" hidden="false" customHeight="false" outlineLevel="0" collapsed="false">
      <c r="A59" s="181" t="s">
        <v>203</v>
      </c>
      <c r="B59" s="189"/>
      <c r="C59" s="189" t="s">
        <v>244</v>
      </c>
      <c r="D59" s="190" t="n">
        <v>43045</v>
      </c>
      <c r="E59" s="190" t="n">
        <v>43512</v>
      </c>
      <c r="F59" s="190"/>
      <c r="G59" s="191"/>
      <c r="H59" s="182" t="s">
        <v>243</v>
      </c>
      <c r="I59" s="205" t="n">
        <v>54.37</v>
      </c>
      <c r="J59" s="205" t="n">
        <v>89.37</v>
      </c>
      <c r="K59" s="187" t="n">
        <v>20211227</v>
      </c>
      <c r="L59" s="187" t="n">
        <v>10988844</v>
      </c>
      <c r="M59" s="187" t="n">
        <v>18062773</v>
      </c>
      <c r="N59" s="187" t="n">
        <v>2148454</v>
      </c>
      <c r="O59" s="187" t="n">
        <v>0</v>
      </c>
      <c r="P59" s="187" t="n">
        <v>0</v>
      </c>
    </row>
    <row r="60" s="193" customFormat="true" ht="12.85" hidden="false" customHeight="false" outlineLevel="0" collapsed="false">
      <c r="A60" s="181" t="s">
        <v>203</v>
      </c>
      <c r="B60" s="189"/>
      <c r="C60" s="189" t="s">
        <v>278</v>
      </c>
      <c r="D60" s="190" t="n">
        <v>43287</v>
      </c>
      <c r="E60" s="190" t="n">
        <v>43587</v>
      </c>
      <c r="F60" s="190"/>
      <c r="G60" s="191"/>
      <c r="H60" s="182" t="s">
        <v>243</v>
      </c>
      <c r="I60" s="205" t="n">
        <v>0</v>
      </c>
      <c r="J60" s="205" t="n">
        <v>25</v>
      </c>
      <c r="K60" s="187" t="n">
        <v>22811499</v>
      </c>
      <c r="L60" s="187" t="n">
        <v>0</v>
      </c>
      <c r="M60" s="187" t="n">
        <v>0</v>
      </c>
      <c r="N60" s="187" t="n">
        <v>19439959</v>
      </c>
      <c r="O60" s="187" t="n">
        <v>3371540</v>
      </c>
      <c r="P60" s="187" t="n">
        <v>0</v>
      </c>
    </row>
    <row r="61" s="193" customFormat="true" ht="12.85" hidden="false" customHeight="false" outlineLevel="0" collapsed="false">
      <c r="A61" s="181" t="s">
        <v>203</v>
      </c>
      <c r="B61" s="189"/>
      <c r="C61" s="189" t="s">
        <v>279</v>
      </c>
      <c r="D61" s="190" t="n">
        <v>43025</v>
      </c>
      <c r="E61" s="190" t="n">
        <v>43745</v>
      </c>
      <c r="F61" s="190"/>
      <c r="G61" s="191"/>
      <c r="H61" s="182" t="s">
        <v>243</v>
      </c>
      <c r="I61" s="205" t="n">
        <v>21.91</v>
      </c>
      <c r="J61" s="205" t="n">
        <v>30.22</v>
      </c>
      <c r="K61" s="187" t="n">
        <v>344748771</v>
      </c>
      <c r="L61" s="187" t="n">
        <v>75534456</v>
      </c>
      <c r="M61" s="187" t="n">
        <v>179717535</v>
      </c>
      <c r="N61" s="187" t="n">
        <v>144794484</v>
      </c>
      <c r="O61" s="187" t="n">
        <v>20236752</v>
      </c>
      <c r="P61" s="187" t="n">
        <v>0</v>
      </c>
    </row>
    <row r="62" s="193" customFormat="true" ht="12.85" hidden="false" customHeight="false" outlineLevel="0" collapsed="false">
      <c r="A62" s="181" t="s">
        <v>203</v>
      </c>
      <c r="B62" s="189"/>
      <c r="C62" s="189" t="s">
        <v>280</v>
      </c>
      <c r="D62" s="190" t="n">
        <v>42754</v>
      </c>
      <c r="E62" s="190" t="n">
        <v>43373</v>
      </c>
      <c r="F62" s="190"/>
      <c r="G62" s="191"/>
      <c r="H62" s="182" t="s">
        <v>243</v>
      </c>
      <c r="I62" s="205" t="n">
        <v>85.05</v>
      </c>
      <c r="J62" s="205" t="n">
        <v>100</v>
      </c>
      <c r="K62" s="187" t="n">
        <v>69432066</v>
      </c>
      <c r="L62" s="187" t="n">
        <v>59051972</v>
      </c>
      <c r="M62" s="187" t="n">
        <v>65529983</v>
      </c>
      <c r="N62" s="187" t="n">
        <v>3902083</v>
      </c>
      <c r="O62" s="187" t="n">
        <v>0</v>
      </c>
      <c r="P62" s="187" t="n">
        <v>0</v>
      </c>
    </row>
    <row r="63" s="193" customFormat="true" ht="12.85" hidden="false" customHeight="false" outlineLevel="0" collapsed="false">
      <c r="A63" s="181" t="s">
        <v>203</v>
      </c>
      <c r="B63" s="189"/>
      <c r="C63" s="189" t="s">
        <v>281</v>
      </c>
      <c r="D63" s="190" t="n">
        <v>42747</v>
      </c>
      <c r="E63" s="190" t="n">
        <v>43349</v>
      </c>
      <c r="F63" s="190"/>
      <c r="G63" s="191"/>
      <c r="H63" s="182" t="s">
        <v>243</v>
      </c>
      <c r="I63" s="205" t="n">
        <v>82.89</v>
      </c>
      <c r="J63" s="205" t="n">
        <v>100</v>
      </c>
      <c r="K63" s="187" t="n">
        <v>11822196</v>
      </c>
      <c r="L63" s="187" t="n">
        <v>9799418</v>
      </c>
      <c r="M63" s="187" t="n">
        <v>11210988</v>
      </c>
      <c r="N63" s="187" t="n">
        <v>611208</v>
      </c>
      <c r="O63" s="187" t="n">
        <v>0</v>
      </c>
      <c r="P63" s="187" t="n">
        <v>0</v>
      </c>
    </row>
    <row r="64" s="193" customFormat="true" ht="12.85" hidden="false" customHeight="false" outlineLevel="0" collapsed="false">
      <c r="A64" s="181" t="s">
        <v>203</v>
      </c>
      <c r="B64" s="189"/>
      <c r="C64" s="189" t="s">
        <v>282</v>
      </c>
      <c r="D64" s="190" t="n">
        <v>43497</v>
      </c>
      <c r="E64" s="190" t="n">
        <v>43917</v>
      </c>
      <c r="F64" s="190"/>
      <c r="G64" s="191"/>
      <c r="H64" s="182" t="s">
        <v>243</v>
      </c>
      <c r="I64" s="205" t="n">
        <v>0</v>
      </c>
      <c r="J64" s="205" t="n">
        <v>0</v>
      </c>
      <c r="K64" s="187" t="n">
        <v>13966969</v>
      </c>
      <c r="L64" s="187" t="n">
        <v>0</v>
      </c>
      <c r="M64" s="187" t="n">
        <v>0</v>
      </c>
      <c r="N64" s="187" t="n">
        <v>13966969</v>
      </c>
      <c r="O64" s="187" t="n">
        <v>0</v>
      </c>
      <c r="P64" s="187" t="n">
        <v>0</v>
      </c>
    </row>
    <row r="65" s="193" customFormat="true" ht="12.85" hidden="false" customHeight="false" outlineLevel="0" collapsed="false">
      <c r="A65" s="181" t="s">
        <v>203</v>
      </c>
      <c r="B65" s="189"/>
      <c r="C65" s="189" t="s">
        <v>283</v>
      </c>
      <c r="D65" s="190" t="n">
        <v>43497</v>
      </c>
      <c r="E65" s="190" t="n">
        <v>43917</v>
      </c>
      <c r="F65" s="190"/>
      <c r="G65" s="191"/>
      <c r="H65" s="182" t="s">
        <v>243</v>
      </c>
      <c r="I65" s="205" t="n">
        <v>0</v>
      </c>
      <c r="J65" s="205" t="n">
        <v>0</v>
      </c>
      <c r="K65" s="187" t="n">
        <v>43688861</v>
      </c>
      <c r="L65" s="187" t="n">
        <v>0</v>
      </c>
      <c r="M65" s="187" t="n">
        <v>0</v>
      </c>
      <c r="N65" s="187" t="n">
        <v>43688861</v>
      </c>
      <c r="O65" s="187" t="n">
        <v>0</v>
      </c>
      <c r="P65" s="187" t="n">
        <v>0</v>
      </c>
    </row>
    <row r="66" s="193" customFormat="true" ht="12.85" hidden="false" customHeight="false" outlineLevel="0" collapsed="false">
      <c r="A66" s="181" t="s">
        <v>203</v>
      </c>
      <c r="B66" s="189"/>
      <c r="C66" s="189" t="s">
        <v>284</v>
      </c>
      <c r="D66" s="190" t="n">
        <v>43419</v>
      </c>
      <c r="E66" s="190" t="n">
        <v>43509</v>
      </c>
      <c r="F66" s="190"/>
      <c r="G66" s="191"/>
      <c r="H66" s="182" t="s">
        <v>243</v>
      </c>
      <c r="I66" s="205" t="n">
        <v>0</v>
      </c>
      <c r="J66" s="205" t="n">
        <v>50</v>
      </c>
      <c r="K66" s="187" t="n">
        <v>5978844</v>
      </c>
      <c r="L66" s="187" t="n">
        <v>0</v>
      </c>
      <c r="M66" s="187" t="n">
        <v>2989422</v>
      </c>
      <c r="N66" s="187" t="n">
        <v>2989422</v>
      </c>
      <c r="O66" s="187" t="n">
        <v>0</v>
      </c>
      <c r="P66" s="187" t="n">
        <v>0</v>
      </c>
    </row>
    <row r="67" s="193" customFormat="true" ht="12.85" hidden="false" customHeight="false" outlineLevel="0" collapsed="false">
      <c r="A67" s="181" t="s">
        <v>203</v>
      </c>
      <c r="B67" s="189"/>
      <c r="C67" s="189" t="s">
        <v>285</v>
      </c>
      <c r="D67" s="190" t="n">
        <v>43753</v>
      </c>
      <c r="E67" s="190" t="n">
        <v>44053</v>
      </c>
      <c r="F67" s="190"/>
      <c r="G67" s="191"/>
      <c r="H67" s="182" t="s">
        <v>239</v>
      </c>
      <c r="I67" s="205" t="n">
        <v>0</v>
      </c>
      <c r="J67" s="205" t="n">
        <v>0</v>
      </c>
      <c r="K67" s="187" t="n">
        <v>6323227</v>
      </c>
      <c r="L67" s="187" t="n">
        <v>0</v>
      </c>
      <c r="M67" s="187" t="n">
        <v>0</v>
      </c>
      <c r="N67" s="187" t="n">
        <v>6323227</v>
      </c>
      <c r="O67" s="187" t="n">
        <v>0</v>
      </c>
      <c r="P67" s="187" t="n">
        <v>0</v>
      </c>
    </row>
    <row r="68" s="193" customFormat="true" ht="12.85" hidden="false" customHeight="false" outlineLevel="0" collapsed="false">
      <c r="A68" s="181" t="s">
        <v>203</v>
      </c>
      <c r="B68" s="189"/>
      <c r="C68" s="189" t="s">
        <v>286</v>
      </c>
      <c r="D68" s="190" t="n">
        <v>43753</v>
      </c>
      <c r="E68" s="190" t="n">
        <v>44193</v>
      </c>
      <c r="F68" s="190"/>
      <c r="G68" s="191"/>
      <c r="H68" s="182" t="s">
        <v>239</v>
      </c>
      <c r="I68" s="205" t="n">
        <v>0</v>
      </c>
      <c r="J68" s="205" t="n">
        <v>0</v>
      </c>
      <c r="K68" s="187" t="n">
        <v>30036123</v>
      </c>
      <c r="L68" s="187" t="n">
        <v>0</v>
      </c>
      <c r="M68" s="187" t="n">
        <v>0</v>
      </c>
      <c r="N68" s="187" t="n">
        <v>9010837</v>
      </c>
      <c r="O68" s="187" t="n">
        <v>21025286</v>
      </c>
      <c r="P68" s="187" t="n">
        <v>0</v>
      </c>
    </row>
    <row r="69" s="193" customFormat="true" ht="12.85" hidden="false" customHeight="false" outlineLevel="0" collapsed="false">
      <c r="A69" s="181" t="s">
        <v>203</v>
      </c>
      <c r="B69" s="189"/>
      <c r="C69" s="189" t="s">
        <v>287</v>
      </c>
      <c r="D69" s="190" t="n">
        <v>43753</v>
      </c>
      <c r="E69" s="190" t="n">
        <v>44053</v>
      </c>
      <c r="F69" s="190"/>
      <c r="G69" s="191"/>
      <c r="H69" s="182" t="s">
        <v>239</v>
      </c>
      <c r="I69" s="205" t="n">
        <v>0</v>
      </c>
      <c r="J69" s="205" t="n">
        <v>0</v>
      </c>
      <c r="K69" s="187" t="n">
        <v>5064548</v>
      </c>
      <c r="L69" s="187" t="n">
        <v>0</v>
      </c>
      <c r="M69" s="187" t="n">
        <v>0</v>
      </c>
      <c r="N69" s="187" t="n">
        <v>5064548</v>
      </c>
      <c r="O69" s="187" t="n">
        <v>0</v>
      </c>
      <c r="P69" s="187" t="n">
        <v>0</v>
      </c>
    </row>
    <row r="70" s="193" customFormat="true" ht="12.85" hidden="false" customHeight="false" outlineLevel="0" collapsed="false">
      <c r="A70" s="181" t="s">
        <v>203</v>
      </c>
      <c r="B70" s="189"/>
      <c r="C70" s="189" t="s">
        <v>288</v>
      </c>
      <c r="D70" s="190" t="n">
        <v>43753</v>
      </c>
      <c r="E70" s="190" t="n">
        <v>44193</v>
      </c>
      <c r="F70" s="190"/>
      <c r="G70" s="191"/>
      <c r="H70" s="182" t="s">
        <v>239</v>
      </c>
      <c r="I70" s="205" t="n">
        <v>0</v>
      </c>
      <c r="J70" s="205" t="n">
        <v>0</v>
      </c>
      <c r="K70" s="187" t="n">
        <v>25533580</v>
      </c>
      <c r="L70" s="187" t="n">
        <v>0</v>
      </c>
      <c r="M70" s="187" t="n">
        <v>0</v>
      </c>
      <c r="N70" s="187" t="n">
        <v>7660074</v>
      </c>
      <c r="O70" s="187" t="n">
        <v>17873506</v>
      </c>
      <c r="P70" s="187" t="n">
        <v>0</v>
      </c>
    </row>
    <row r="71" s="193" customFormat="true" ht="12.85" hidden="false" customHeight="false" outlineLevel="0" collapsed="false">
      <c r="A71" s="181" t="s">
        <v>203</v>
      </c>
      <c r="B71" s="189"/>
      <c r="C71" s="189" t="s">
        <v>289</v>
      </c>
      <c r="D71" s="190" t="n">
        <v>43753</v>
      </c>
      <c r="E71" s="190" t="n">
        <v>44193</v>
      </c>
      <c r="F71" s="190"/>
      <c r="G71" s="191"/>
      <c r="H71" s="182" t="s">
        <v>239</v>
      </c>
      <c r="I71" s="205" t="n">
        <v>0</v>
      </c>
      <c r="J71" s="205" t="n">
        <v>0</v>
      </c>
      <c r="K71" s="187" t="n">
        <v>14893193</v>
      </c>
      <c r="L71" s="187" t="n">
        <v>0</v>
      </c>
      <c r="M71" s="187" t="n">
        <v>0</v>
      </c>
      <c r="N71" s="187" t="n">
        <v>4467958</v>
      </c>
      <c r="O71" s="187" t="n">
        <v>10425235</v>
      </c>
      <c r="P71" s="187" t="n">
        <v>0</v>
      </c>
    </row>
    <row r="72" s="193" customFormat="true" ht="12.85" hidden="false" customHeight="false" outlineLevel="0" collapsed="false">
      <c r="A72" s="181" t="s">
        <v>203</v>
      </c>
      <c r="B72" s="189"/>
      <c r="C72" s="189" t="s">
        <v>290</v>
      </c>
      <c r="D72" s="190" t="n">
        <v>43753</v>
      </c>
      <c r="E72" s="190" t="n">
        <v>44193</v>
      </c>
      <c r="F72" s="190"/>
      <c r="G72" s="191"/>
      <c r="H72" s="182" t="s">
        <v>239</v>
      </c>
      <c r="I72" s="205" t="n">
        <v>0</v>
      </c>
      <c r="J72" s="205" t="n">
        <v>0</v>
      </c>
      <c r="K72" s="187" t="n">
        <v>22527093</v>
      </c>
      <c r="L72" s="187" t="n">
        <v>0</v>
      </c>
      <c r="M72" s="187" t="n">
        <v>0</v>
      </c>
      <c r="N72" s="187" t="n">
        <v>6758128</v>
      </c>
      <c r="O72" s="187" t="n">
        <v>15768965</v>
      </c>
      <c r="P72" s="187" t="n">
        <v>0</v>
      </c>
    </row>
    <row r="73" s="193" customFormat="true" ht="12.85" hidden="false" customHeight="false" outlineLevel="0" collapsed="false">
      <c r="A73" s="181" t="s">
        <v>203</v>
      </c>
      <c r="B73" s="189"/>
      <c r="C73" s="189" t="s">
        <v>291</v>
      </c>
      <c r="D73" s="190" t="n">
        <v>43753</v>
      </c>
      <c r="E73" s="190" t="n">
        <v>44193</v>
      </c>
      <c r="F73" s="190"/>
      <c r="G73" s="191"/>
      <c r="H73" s="182" t="s">
        <v>243</v>
      </c>
      <c r="I73" s="205" t="n">
        <v>0</v>
      </c>
      <c r="J73" s="205" t="n">
        <v>0</v>
      </c>
      <c r="K73" s="187" t="n">
        <v>26329124</v>
      </c>
      <c r="L73" s="187" t="n">
        <v>0</v>
      </c>
      <c r="M73" s="187" t="n">
        <v>0</v>
      </c>
      <c r="N73" s="187" t="n">
        <v>7898737</v>
      </c>
      <c r="O73" s="187" t="n">
        <v>18430387</v>
      </c>
      <c r="P73" s="187" t="n">
        <v>0</v>
      </c>
    </row>
    <row r="74" s="193" customFormat="true" ht="12.85" hidden="false" customHeight="false" outlineLevel="0" collapsed="false">
      <c r="A74" s="181" t="s">
        <v>203</v>
      </c>
      <c r="B74" s="189"/>
      <c r="C74" s="189" t="s">
        <v>292</v>
      </c>
      <c r="D74" s="190" t="n">
        <v>43753</v>
      </c>
      <c r="E74" s="190" t="n">
        <v>44193</v>
      </c>
      <c r="F74" s="190"/>
      <c r="G74" s="191"/>
      <c r="H74" s="182" t="s">
        <v>243</v>
      </c>
      <c r="I74" s="205" t="n">
        <v>0</v>
      </c>
      <c r="J74" s="205" t="n">
        <v>0</v>
      </c>
      <c r="K74" s="187" t="n">
        <v>29310992</v>
      </c>
      <c r="L74" s="187" t="n">
        <v>0</v>
      </c>
      <c r="M74" s="187" t="n">
        <v>0</v>
      </c>
      <c r="N74" s="187" t="n">
        <v>8793298</v>
      </c>
      <c r="O74" s="187" t="n">
        <v>20517694</v>
      </c>
      <c r="P74" s="187" t="n">
        <v>0</v>
      </c>
    </row>
    <row r="75" s="193" customFormat="true" ht="12.85" hidden="false" customHeight="false" outlineLevel="0" collapsed="false">
      <c r="A75" s="181" t="s">
        <v>203</v>
      </c>
      <c r="B75" s="189"/>
      <c r="C75" s="189" t="s">
        <v>293</v>
      </c>
      <c r="D75" s="190" t="n">
        <v>43753</v>
      </c>
      <c r="E75" s="190" t="n">
        <v>44193</v>
      </c>
      <c r="F75" s="190"/>
      <c r="G75" s="191"/>
      <c r="H75" s="182" t="s">
        <v>243</v>
      </c>
      <c r="I75" s="205" t="n">
        <v>0</v>
      </c>
      <c r="J75" s="205" t="n">
        <v>0</v>
      </c>
      <c r="K75" s="187" t="n">
        <v>47131134</v>
      </c>
      <c r="L75" s="187" t="n">
        <v>0</v>
      </c>
      <c r="M75" s="187" t="n">
        <v>0</v>
      </c>
      <c r="N75" s="187" t="n">
        <v>14139340</v>
      </c>
      <c r="O75" s="187" t="n">
        <v>32991794</v>
      </c>
      <c r="P75" s="187" t="n">
        <v>0</v>
      </c>
    </row>
    <row r="76" s="193" customFormat="true" ht="12.85" hidden="false" customHeight="false" outlineLevel="0" collapsed="false">
      <c r="A76" s="181" t="s">
        <v>203</v>
      </c>
      <c r="B76" s="189"/>
      <c r="C76" s="189" t="s">
        <v>294</v>
      </c>
      <c r="D76" s="190" t="n">
        <v>43753</v>
      </c>
      <c r="E76" s="190" t="n">
        <v>44193</v>
      </c>
      <c r="F76" s="190"/>
      <c r="G76" s="191"/>
      <c r="H76" s="182" t="s">
        <v>243</v>
      </c>
      <c r="I76" s="205" t="n">
        <v>0</v>
      </c>
      <c r="J76" s="205" t="n">
        <v>0</v>
      </c>
      <c r="K76" s="187" t="n">
        <v>33515473</v>
      </c>
      <c r="L76" s="187" t="n">
        <v>0</v>
      </c>
      <c r="M76" s="187" t="n">
        <v>0</v>
      </c>
      <c r="N76" s="187" t="n">
        <v>10054642</v>
      </c>
      <c r="O76" s="187" t="n">
        <v>23460831</v>
      </c>
      <c r="P76" s="187" t="n">
        <v>0</v>
      </c>
    </row>
    <row r="77" s="193" customFormat="true" ht="12.85" hidden="false" customHeight="false" outlineLevel="0" collapsed="false">
      <c r="A77" s="181" t="s">
        <v>203</v>
      </c>
      <c r="B77" s="189"/>
      <c r="C77" s="189" t="s">
        <v>295</v>
      </c>
      <c r="D77" s="190" t="n">
        <v>43753</v>
      </c>
      <c r="E77" s="190" t="n">
        <v>44193</v>
      </c>
      <c r="F77" s="190"/>
      <c r="G77" s="191"/>
      <c r="H77" s="182" t="s">
        <v>243</v>
      </c>
      <c r="I77" s="205" t="n">
        <v>0</v>
      </c>
      <c r="J77" s="205" t="n">
        <v>0</v>
      </c>
      <c r="K77" s="187" t="n">
        <v>38410575</v>
      </c>
      <c r="L77" s="187" t="n">
        <v>0</v>
      </c>
      <c r="M77" s="187" t="n">
        <v>0</v>
      </c>
      <c r="N77" s="187" t="n">
        <v>11523173</v>
      </c>
      <c r="O77" s="187" t="n">
        <v>26887402</v>
      </c>
      <c r="P77" s="187" t="n">
        <v>0</v>
      </c>
    </row>
    <row r="78" s="193" customFormat="true" ht="12.85" hidden="false" customHeight="false" outlineLevel="0" collapsed="false">
      <c r="A78" s="181" t="s">
        <v>203</v>
      </c>
      <c r="B78" s="189"/>
      <c r="C78" s="189" t="s">
        <v>270</v>
      </c>
      <c r="D78" s="190" t="n">
        <v>43753</v>
      </c>
      <c r="E78" s="190" t="n">
        <v>44193</v>
      </c>
      <c r="F78" s="190"/>
      <c r="G78" s="191"/>
      <c r="H78" s="182" t="s">
        <v>243</v>
      </c>
      <c r="I78" s="205" t="n">
        <v>0</v>
      </c>
      <c r="J78" s="205" t="n">
        <v>0</v>
      </c>
      <c r="K78" s="187" t="n">
        <v>76817656</v>
      </c>
      <c r="L78" s="187" t="n">
        <v>0</v>
      </c>
      <c r="M78" s="187" t="n">
        <v>0</v>
      </c>
      <c r="N78" s="187" t="n">
        <v>15363531</v>
      </c>
      <c r="O78" s="187" t="n">
        <v>61454125</v>
      </c>
      <c r="P78" s="187" t="n">
        <v>0</v>
      </c>
    </row>
    <row r="79" s="193" customFormat="true" ht="12.85" hidden="false" customHeight="false" outlineLevel="0" collapsed="false">
      <c r="A79" s="181" t="s">
        <v>203</v>
      </c>
      <c r="B79" s="189"/>
      <c r="C79" s="189" t="s">
        <v>271</v>
      </c>
      <c r="D79" s="190" t="n">
        <v>43753</v>
      </c>
      <c r="E79" s="190" t="n">
        <v>44193</v>
      </c>
      <c r="F79" s="190"/>
      <c r="G79" s="191"/>
      <c r="H79" s="182" t="s">
        <v>243</v>
      </c>
      <c r="I79" s="205" t="n">
        <v>0</v>
      </c>
      <c r="J79" s="205" t="n">
        <v>0</v>
      </c>
      <c r="K79" s="187" t="n">
        <v>70559347</v>
      </c>
      <c r="L79" s="187" t="n">
        <v>0</v>
      </c>
      <c r="M79" s="187" t="n">
        <v>0</v>
      </c>
      <c r="N79" s="187" t="n">
        <v>12700682</v>
      </c>
      <c r="O79" s="187" t="n">
        <v>57858665</v>
      </c>
      <c r="P79" s="187" t="n">
        <v>0</v>
      </c>
    </row>
    <row r="80" s="193" customFormat="true" ht="12.85" hidden="false" customHeight="false" outlineLevel="0" collapsed="false">
      <c r="A80" s="181" t="s">
        <v>203</v>
      </c>
      <c r="B80" s="189"/>
      <c r="C80" s="189" t="s">
        <v>272</v>
      </c>
      <c r="D80" s="190" t="n">
        <v>43753</v>
      </c>
      <c r="E80" s="190" t="n">
        <v>44193</v>
      </c>
      <c r="F80" s="190"/>
      <c r="G80" s="191"/>
      <c r="H80" s="182" t="s">
        <v>243</v>
      </c>
      <c r="I80" s="205" t="n">
        <v>0</v>
      </c>
      <c r="J80" s="205" t="n">
        <v>0</v>
      </c>
      <c r="K80" s="187" t="n">
        <v>306527009</v>
      </c>
      <c r="L80" s="187" t="n">
        <v>0</v>
      </c>
      <c r="M80" s="187" t="n">
        <v>0</v>
      </c>
      <c r="N80" s="187" t="n">
        <v>30652701</v>
      </c>
      <c r="O80" s="187" t="n">
        <v>275874308</v>
      </c>
      <c r="P80" s="187" t="n">
        <v>0</v>
      </c>
    </row>
    <row r="81" s="193" customFormat="true" ht="12.85" hidden="false" customHeight="false" outlineLevel="0" collapsed="false">
      <c r="A81" s="181" t="s">
        <v>203</v>
      </c>
      <c r="B81" s="189"/>
      <c r="C81" s="189" t="s">
        <v>273</v>
      </c>
      <c r="D81" s="190" t="n">
        <v>43753</v>
      </c>
      <c r="E81" s="190" t="n">
        <v>44193</v>
      </c>
      <c r="F81" s="190"/>
      <c r="G81" s="191"/>
      <c r="H81" s="182" t="s">
        <v>239</v>
      </c>
      <c r="I81" s="205" t="n">
        <v>0</v>
      </c>
      <c r="J81" s="205" t="n">
        <v>0</v>
      </c>
      <c r="K81" s="187" t="n">
        <v>74020843</v>
      </c>
      <c r="L81" s="187" t="n">
        <v>0</v>
      </c>
      <c r="M81" s="187" t="n">
        <v>0</v>
      </c>
      <c r="N81" s="187" t="n">
        <v>18505211</v>
      </c>
      <c r="O81" s="187" t="n">
        <v>55515632</v>
      </c>
      <c r="P81" s="187" t="n">
        <v>0</v>
      </c>
    </row>
    <row r="82" s="193" customFormat="true" ht="12.85" hidden="false" customHeight="false" outlineLevel="0" collapsed="false">
      <c r="A82" s="181" t="s">
        <v>203</v>
      </c>
      <c r="B82" s="189"/>
      <c r="C82" s="189" t="s">
        <v>274</v>
      </c>
      <c r="D82" s="190" t="n">
        <v>43753</v>
      </c>
      <c r="E82" s="190" t="n">
        <v>44193</v>
      </c>
      <c r="F82" s="190"/>
      <c r="G82" s="191"/>
      <c r="H82" s="182" t="s">
        <v>239</v>
      </c>
      <c r="I82" s="205" t="n">
        <v>0</v>
      </c>
      <c r="J82" s="205" t="n">
        <v>0</v>
      </c>
      <c r="K82" s="187" t="n">
        <v>291729204</v>
      </c>
      <c r="L82" s="187" t="n">
        <v>0</v>
      </c>
      <c r="M82" s="187" t="n">
        <v>0</v>
      </c>
      <c r="N82" s="187" t="n">
        <v>29172920</v>
      </c>
      <c r="O82" s="187" t="n">
        <v>262556284</v>
      </c>
      <c r="P82" s="187" t="n">
        <v>0</v>
      </c>
    </row>
    <row r="83" s="193" customFormat="true" ht="12.85" hidden="false" customHeight="false" outlineLevel="0" collapsed="false">
      <c r="A83" s="181" t="s">
        <v>203</v>
      </c>
      <c r="B83" s="189"/>
      <c r="C83" s="189" t="s">
        <v>296</v>
      </c>
      <c r="D83" s="190" t="n">
        <v>43753</v>
      </c>
      <c r="E83" s="190" t="n">
        <v>44113</v>
      </c>
      <c r="F83" s="190"/>
      <c r="G83" s="191"/>
      <c r="H83" s="182" t="s">
        <v>237</v>
      </c>
      <c r="I83" s="205" t="n">
        <v>0</v>
      </c>
      <c r="J83" s="205" t="n">
        <v>0</v>
      </c>
      <c r="K83" s="187" t="n">
        <v>91632285</v>
      </c>
      <c r="L83" s="187" t="n">
        <v>0</v>
      </c>
      <c r="M83" s="187" t="n">
        <v>0</v>
      </c>
      <c r="N83" s="187" t="n">
        <v>18326457</v>
      </c>
      <c r="O83" s="187" t="n">
        <v>73305828</v>
      </c>
      <c r="P83" s="187" t="n">
        <v>0</v>
      </c>
    </row>
    <row r="84" s="193" customFormat="true" ht="12.85" hidden="false" customHeight="false" outlineLevel="0" collapsed="false">
      <c r="A84" s="181" t="s">
        <v>203</v>
      </c>
      <c r="B84" s="189"/>
      <c r="C84" s="189" t="s">
        <v>297</v>
      </c>
      <c r="D84" s="190" t="n">
        <v>43327</v>
      </c>
      <c r="E84" s="190" t="n">
        <v>43687</v>
      </c>
      <c r="F84" s="190"/>
      <c r="G84" s="191"/>
      <c r="H84" s="182" t="s">
        <v>243</v>
      </c>
      <c r="I84" s="205" t="n">
        <v>0</v>
      </c>
      <c r="J84" s="205" t="n">
        <v>40</v>
      </c>
      <c r="K84" s="187" t="n">
        <v>55042723</v>
      </c>
      <c r="L84" s="187" t="n">
        <v>0</v>
      </c>
      <c r="M84" s="187" t="n">
        <v>22017089</v>
      </c>
      <c r="N84" s="187" t="n">
        <v>33025634</v>
      </c>
      <c r="O84" s="187" t="n">
        <v>0</v>
      </c>
      <c r="P84" s="187" t="n">
        <v>0</v>
      </c>
    </row>
    <row r="85" s="193" customFormat="true" ht="12.85" hidden="false" customHeight="false" outlineLevel="0" collapsed="false">
      <c r="A85" s="181" t="s">
        <v>203</v>
      </c>
      <c r="B85" s="189"/>
      <c r="C85" s="189" t="s">
        <v>249</v>
      </c>
      <c r="D85" s="190" t="n">
        <v>43525</v>
      </c>
      <c r="E85" s="190" t="n">
        <v>43885</v>
      </c>
      <c r="F85" s="190"/>
      <c r="G85" s="191"/>
      <c r="H85" s="182" t="s">
        <v>250</v>
      </c>
      <c r="I85" s="205" t="n">
        <v>0</v>
      </c>
      <c r="J85" s="205" t="n">
        <v>0</v>
      </c>
      <c r="K85" s="187" t="n">
        <v>34075641.41</v>
      </c>
      <c r="L85" s="187" t="n">
        <v>0</v>
      </c>
      <c r="M85" s="187" t="n">
        <v>0</v>
      </c>
      <c r="N85" s="187" t="n">
        <v>23852949</v>
      </c>
      <c r="O85" s="187" t="n">
        <v>10222692</v>
      </c>
      <c r="P85" s="187" t="n">
        <v>0</v>
      </c>
    </row>
    <row r="86" s="193" customFormat="true" ht="12.85" hidden="false" customHeight="false" outlineLevel="0" collapsed="false">
      <c r="A86" s="181" t="s">
        <v>203</v>
      </c>
      <c r="B86" s="189"/>
      <c r="C86" s="189" t="s">
        <v>298</v>
      </c>
      <c r="D86" s="190" t="n">
        <v>43525</v>
      </c>
      <c r="E86" s="190" t="n">
        <v>43885</v>
      </c>
      <c r="F86" s="190"/>
      <c r="G86" s="191"/>
      <c r="H86" s="182" t="s">
        <v>239</v>
      </c>
      <c r="I86" s="205" t="n">
        <v>0</v>
      </c>
      <c r="J86" s="205" t="n">
        <v>0</v>
      </c>
      <c r="K86" s="187" t="n">
        <v>75000000</v>
      </c>
      <c r="L86" s="187" t="n">
        <v>0</v>
      </c>
      <c r="M86" s="187" t="n">
        <v>0</v>
      </c>
      <c r="N86" s="187" t="n">
        <v>52500000</v>
      </c>
      <c r="O86" s="187" t="n">
        <v>22500000</v>
      </c>
      <c r="P86" s="187" t="n">
        <v>0</v>
      </c>
    </row>
    <row r="87" s="193" customFormat="true" ht="12.85" hidden="false" customHeight="false" outlineLevel="0" collapsed="false">
      <c r="A87" s="181" t="s">
        <v>203</v>
      </c>
      <c r="B87" s="189"/>
      <c r="C87" s="189" t="s">
        <v>299</v>
      </c>
      <c r="D87" s="190" t="n">
        <v>43388</v>
      </c>
      <c r="E87" s="190" t="n">
        <v>43748</v>
      </c>
      <c r="F87" s="190"/>
      <c r="G87" s="191"/>
      <c r="H87" s="182" t="s">
        <v>239</v>
      </c>
      <c r="I87" s="205" t="n">
        <v>0</v>
      </c>
      <c r="J87" s="205" t="n">
        <v>0</v>
      </c>
      <c r="K87" s="187" t="n">
        <v>82230248</v>
      </c>
      <c r="L87" s="187" t="n">
        <v>0</v>
      </c>
      <c r="M87" s="187" t="n">
        <v>21379864</v>
      </c>
      <c r="N87" s="187" t="n">
        <v>60850384</v>
      </c>
      <c r="O87" s="187" t="n">
        <v>0</v>
      </c>
      <c r="P87" s="187" t="n">
        <v>0</v>
      </c>
    </row>
    <row r="88" s="193" customFormat="true" ht="12.85" hidden="false" customHeight="false" outlineLevel="0" collapsed="false">
      <c r="A88" s="181" t="s">
        <v>203</v>
      </c>
      <c r="B88" s="189"/>
      <c r="C88" s="189" t="s">
        <v>300</v>
      </c>
      <c r="D88" s="190" t="n">
        <v>43466</v>
      </c>
      <c r="E88" s="190" t="n">
        <v>43830</v>
      </c>
      <c r="F88" s="190"/>
      <c r="G88" s="191"/>
      <c r="H88" s="182" t="s">
        <v>239</v>
      </c>
      <c r="I88" s="205" t="n">
        <v>0</v>
      </c>
      <c r="J88" s="205" t="n">
        <v>0</v>
      </c>
      <c r="K88" s="187" t="n">
        <v>140000000</v>
      </c>
      <c r="L88" s="187" t="n">
        <v>0</v>
      </c>
      <c r="M88" s="187" t="n">
        <v>0</v>
      </c>
      <c r="N88" s="187" t="n">
        <v>140000000</v>
      </c>
      <c r="O88" s="187" t="n">
        <v>0</v>
      </c>
      <c r="P88" s="187" t="n">
        <v>0</v>
      </c>
    </row>
    <row r="89" s="193" customFormat="true" ht="12.85" hidden="false" customHeight="false" outlineLevel="0" collapsed="false">
      <c r="A89" s="181" t="s">
        <v>203</v>
      </c>
      <c r="B89" s="189"/>
      <c r="C89" s="189" t="s">
        <v>301</v>
      </c>
      <c r="D89" s="190" t="n">
        <v>43466</v>
      </c>
      <c r="E89" s="190" t="n">
        <v>43830</v>
      </c>
      <c r="F89" s="190"/>
      <c r="G89" s="191"/>
      <c r="H89" s="182" t="s">
        <v>239</v>
      </c>
      <c r="I89" s="205" t="n">
        <v>0</v>
      </c>
      <c r="J89" s="205" t="n">
        <v>0</v>
      </c>
      <c r="K89" s="187" t="n">
        <v>140000000</v>
      </c>
      <c r="L89" s="187" t="n">
        <v>0</v>
      </c>
      <c r="M89" s="187" t="n">
        <v>0</v>
      </c>
      <c r="N89" s="187" t="n">
        <v>140000000</v>
      </c>
      <c r="O89" s="187" t="n">
        <v>0</v>
      </c>
      <c r="P89" s="187" t="n">
        <v>0</v>
      </c>
    </row>
    <row r="90" s="193" customFormat="true" ht="12.85" hidden="false" customHeight="false" outlineLevel="0" collapsed="false">
      <c r="A90" s="181" t="s">
        <v>203</v>
      </c>
      <c r="B90" s="189"/>
      <c r="C90" s="189" t="s">
        <v>302</v>
      </c>
      <c r="D90" s="190" t="n">
        <v>43466</v>
      </c>
      <c r="E90" s="190" t="n">
        <v>43830</v>
      </c>
      <c r="F90" s="190"/>
      <c r="G90" s="191"/>
      <c r="H90" s="182" t="s">
        <v>239</v>
      </c>
      <c r="I90" s="205" t="n">
        <v>0</v>
      </c>
      <c r="J90" s="205" t="n">
        <v>0</v>
      </c>
      <c r="K90" s="212" t="n">
        <v>6522000</v>
      </c>
      <c r="L90" s="187" t="n">
        <v>0</v>
      </c>
      <c r="M90" s="187" t="n">
        <v>0</v>
      </c>
      <c r="N90" s="212" t="n">
        <v>6522000</v>
      </c>
      <c r="O90" s="187" t="n">
        <v>0</v>
      </c>
      <c r="P90" s="187" t="n">
        <v>0</v>
      </c>
    </row>
    <row r="91" s="169" customFormat="true" ht="15" hidden="false" customHeight="true" outlineLevel="0" collapsed="false">
      <c r="A91" s="36" t="s">
        <v>62</v>
      </c>
      <c r="B91" s="36"/>
      <c r="C91" s="36"/>
      <c r="D91" s="36"/>
      <c r="E91" s="36"/>
      <c r="F91" s="36"/>
      <c r="G91" s="36"/>
      <c r="H91" s="36"/>
      <c r="I91" s="36"/>
      <c r="J91" s="36"/>
      <c r="K91" s="38" t="n">
        <f aca="false">SUM(K19:K90)</f>
        <v>3371166319.09</v>
      </c>
      <c r="L91" s="38" t="n">
        <f aca="false">SUM(L19:L90)</f>
        <v>408812435</v>
      </c>
      <c r="M91" s="38" t="n">
        <f aca="false">SUM(M19:M90)</f>
        <v>765723966</v>
      </c>
      <c r="N91" s="38" t="n">
        <f aca="false">SUM(N19:N90)</f>
        <v>1237597881</v>
      </c>
      <c r="O91" s="38" t="n">
        <f aca="false">SUM(O19:O90)</f>
        <v>1359871123</v>
      </c>
      <c r="P91" s="38" t="n">
        <f aca="false">SUM(P19:P90)</f>
        <v>0</v>
      </c>
    </row>
    <row r="92" s="169" customFormat="true" ht="30.75" hidden="false" customHeight="true" outlineLevel="0" collapsed="false">
      <c r="K92" s="194"/>
      <c r="L92" s="195"/>
      <c r="M92" s="194"/>
      <c r="N92" s="1"/>
      <c r="O92" s="196"/>
      <c r="P92" s="196"/>
    </row>
    <row r="93" customFormat="false" ht="12.85" hidden="false" customHeight="false" outlineLevel="0" collapsed="false">
      <c r="A93" s="153" t="s">
        <v>166</v>
      </c>
    </row>
    <row r="94" customFormat="false" ht="12.85" hidden="false" customHeight="false" outlineLevel="0" collapsed="false">
      <c r="A94" s="1" t="s">
        <v>167</v>
      </c>
      <c r="F94" s="197"/>
    </row>
    <row r="95" customFormat="false" ht="12.85" hidden="false" customHeight="false" outlineLevel="0" collapsed="false">
      <c r="A95" s="1" t="s">
        <v>168</v>
      </c>
      <c r="H95" s="108"/>
      <c r="N95" s="198"/>
    </row>
    <row r="96" customFormat="false" ht="12.85" hidden="false" customHeight="false" outlineLevel="0" collapsed="false">
      <c r="A96" s="1" t="s">
        <v>169</v>
      </c>
      <c r="L96" s="199"/>
      <c r="M96" s="200"/>
      <c r="N96" s="201"/>
    </row>
    <row r="97" customFormat="false" ht="12.85" hidden="false" customHeight="false" outlineLevel="0" collapsed="false">
      <c r="A97" s="1" t="s">
        <v>170</v>
      </c>
      <c r="L97" s="199"/>
      <c r="M97" s="200"/>
      <c r="N97" s="201"/>
    </row>
    <row r="98" customFormat="false" ht="12.85" hidden="false" customHeight="false" outlineLevel="0" collapsed="false">
      <c r="A98" s="1" t="s">
        <v>171</v>
      </c>
      <c r="L98" s="199"/>
      <c r="M98" s="200"/>
    </row>
    <row r="99" customFormat="false" ht="12.85" hidden="false" customHeight="false" outlineLevel="0" collapsed="false">
      <c r="A99" s="1" t="s">
        <v>172</v>
      </c>
      <c r="L99" s="199"/>
      <c r="M99" s="200"/>
    </row>
    <row r="100" customFormat="false" ht="12.85" hidden="false" customHeight="false" outlineLevel="0" collapsed="false">
      <c r="A100" s="1" t="s">
        <v>173</v>
      </c>
      <c r="L100" s="199"/>
      <c r="M100" s="200"/>
    </row>
    <row r="101" customFormat="false" ht="12.85" hidden="false" customHeight="false" outlineLevel="0" collapsed="false">
      <c r="A101" s="1" t="s">
        <v>174</v>
      </c>
      <c r="L101" s="199"/>
      <c r="M101" s="200"/>
    </row>
    <row r="102" customFormat="false" ht="12.85" hidden="false" customHeight="false" outlineLevel="0" collapsed="false">
      <c r="A102" s="1" t="s">
        <v>175</v>
      </c>
      <c r="L102" s="199"/>
      <c r="M102" s="200"/>
    </row>
    <row r="103" customFormat="false" ht="12.85" hidden="false" customHeight="false" outlineLevel="0" collapsed="false">
      <c r="A103" s="1" t="s">
        <v>176</v>
      </c>
      <c r="L103" s="199"/>
      <c r="M103" s="200"/>
    </row>
    <row r="104" customFormat="false" ht="12.85" hidden="false" customHeight="false" outlineLevel="0" collapsed="false">
      <c r="A104" s="1" t="s">
        <v>177</v>
      </c>
      <c r="L104" s="198"/>
      <c r="M104" s="200"/>
    </row>
    <row r="105" customFormat="false" ht="12.85" hidden="false" customHeight="false" outlineLevel="0" collapsed="false">
      <c r="A105" s="154" t="s">
        <v>178</v>
      </c>
    </row>
    <row r="106" customFormat="false" ht="12.85" hidden="false" customHeight="false" outlineLevel="0" collapsed="false">
      <c r="A106" s="1" t="s">
        <v>179</v>
      </c>
    </row>
    <row r="107" customFormat="false" ht="12.85" hidden="false" customHeight="false" outlineLevel="0" collapsed="false">
      <c r="A107" s="154" t="s">
        <v>180</v>
      </c>
      <c r="L107" s="202"/>
    </row>
    <row r="108" customFormat="false" ht="12.85" hidden="false" customHeight="false" outlineLevel="0" collapsed="false">
      <c r="A108" s="154" t="s">
        <v>181</v>
      </c>
      <c r="L108" s="200"/>
    </row>
    <row r="109" customFormat="false" ht="12.85" hidden="false" customHeight="false" outlineLevel="0" collapsed="false">
      <c r="A109" s="154" t="s">
        <v>182</v>
      </c>
    </row>
    <row r="110" customFormat="false" ht="12.85" hidden="false" customHeight="false" outlineLevel="0" collapsed="false">
      <c r="A110" s="154" t="s">
        <v>183</v>
      </c>
    </row>
    <row r="111" customFormat="false" ht="12.85" hidden="false" customHeight="false" outlineLevel="0" collapsed="false">
      <c r="A111" s="154" t="s">
        <v>184</v>
      </c>
    </row>
  </sheetData>
  <mergeCells count="6">
    <mergeCell ref="A5:P5"/>
    <mergeCell ref="A6:P6"/>
    <mergeCell ref="A7:P7"/>
    <mergeCell ref="D14:F14"/>
    <mergeCell ref="N14:P14"/>
    <mergeCell ref="A91:J91"/>
  </mergeCells>
  <printOptions headings="false" gridLines="false" gridLinesSet="true" horizontalCentered="false" verticalCentered="false"/>
  <pageMargins left="1.03888888888889" right="0.7875" top="2.3625" bottom="0.532638888888889" header="0.511805555555555" footer="0.51180555555555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3" zoomScaleNormal="93" zoomScalePageLayoutView="100" workbookViewId="0">
      <selection pane="topLeft" activeCell="E40" activeCellId="0" sqref="E40"/>
    </sheetView>
  </sheetViews>
  <sheetFormatPr defaultRowHeight="12.85"/>
  <cols>
    <col collapsed="false" hidden="false" max="1" min="1" style="1" width="18.1224489795918"/>
    <col collapsed="false" hidden="true" max="2" min="2" style="1" width="0"/>
    <col collapsed="false" hidden="false" max="3" min="3" style="1" width="41.6683673469388"/>
    <col collapsed="false" hidden="false" max="4" min="4" style="1" width="10.5561224489796"/>
    <col collapsed="false" hidden="false" max="5" min="5" style="1" width="12.6989795918367"/>
    <col collapsed="false" hidden="false" max="6" min="6" style="1" width="13.1326530612245"/>
    <col collapsed="false" hidden="false" max="7" min="7" style="1" width="13.8418367346939"/>
    <col collapsed="false" hidden="false" max="8" min="8" style="1" width="15.2704081632653"/>
    <col collapsed="false" hidden="false" max="9" min="9" style="1" width="9.13265306122449"/>
    <col collapsed="false" hidden="false" max="10" min="10" style="1" width="8.28061224489796"/>
    <col collapsed="false" hidden="false" max="11" min="11" style="1" width="17.1275510204082"/>
    <col collapsed="false" hidden="false" max="12" min="12" style="1" width="13.8418367346939"/>
    <col collapsed="false" hidden="false" max="13" min="13" style="1" width="15.8367346938776"/>
    <col collapsed="false" hidden="false" max="14" min="14" style="1" width="16.6938775510204"/>
    <col collapsed="false" hidden="false" max="15" min="15" style="1" width="15.1275510204082"/>
    <col collapsed="false" hidden="false" max="16" min="16" style="1" width="17.9795918367347"/>
    <col collapsed="false" hidden="false" max="257" min="17" style="1" width="10.9897959183673"/>
  </cols>
  <sheetData>
    <row r="1" s="156" customFormat="true" ht="12.85" hidden="false" customHeight="false" outlineLevel="0" collapsed="false">
      <c r="A1" s="155"/>
      <c r="B1" s="155"/>
      <c r="C1" s="155"/>
      <c r="P1" s="157"/>
    </row>
    <row r="2" s="156" customFormat="true" ht="12.85" hidden="false" customHeight="false" outlineLevel="0" collapsed="false">
      <c r="A2" s="158"/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 t="s">
        <v>185</v>
      </c>
    </row>
    <row r="3" s="156" customFormat="true" ht="12.85" hidden="false" customHeight="false" outlineLevel="0" collapsed="false">
      <c r="A3" s="162"/>
      <c r="B3" s="155"/>
      <c r="C3" s="155"/>
      <c r="P3" s="163"/>
    </row>
    <row r="4" s="156" customFormat="true" ht="12.85" hidden="false" customHeight="false" outlineLevel="0" collapsed="false">
      <c r="A4" s="162"/>
      <c r="B4" s="155"/>
      <c r="C4" s="155"/>
      <c r="P4" s="163"/>
    </row>
    <row r="5" s="156" customFormat="true" ht="12.8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="156" customFormat="true" ht="12.85" hidden="false" customHeight="false" outlineLevel="0" collapsed="false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56" customFormat="true" ht="12.85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="156" customFormat="true" ht="12.85" hidden="false" customHeight="false" outlineLevel="0" collapsed="false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="156" customFormat="true" ht="12.85" hidden="false" customHeight="false" outlineLevel="0" collapsed="false">
      <c r="A9" s="168" t="s">
        <v>303</v>
      </c>
      <c r="B9" s="169"/>
      <c r="C9" s="169"/>
      <c r="P9" s="157"/>
    </row>
    <row r="10" s="156" customFormat="true" ht="12.85" hidden="false" customHeight="false" outlineLevel="0" collapsed="false">
      <c r="A10" s="162"/>
      <c r="P10" s="157"/>
    </row>
    <row r="11" customFormat="false" ht="12.85" hidden="false" customHeight="false" outlineLevel="0" collapsed="false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  <c r="M11" s="171"/>
      <c r="N11" s="171"/>
      <c r="O11" s="171"/>
      <c r="P11" s="173"/>
    </row>
    <row r="12" customFormat="false" ht="12.85" hidden="false" customHeight="false" outlineLevel="0" collapsed="false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="156" customFormat="true" ht="12.85" hidden="false" customHeight="false" outlineLevel="0" collapsed="false">
      <c r="C13" s="176"/>
      <c r="K13" s="176"/>
    </row>
    <row r="14" s="156" customFormat="true" ht="12.85" hidden="false" customHeight="false" outlineLevel="0" collapsed="false">
      <c r="A14" s="3"/>
      <c r="B14" s="4"/>
      <c r="C14" s="3"/>
      <c r="D14" s="5" t="s">
        <v>2</v>
      </c>
      <c r="E14" s="5"/>
      <c r="F14" s="5"/>
      <c r="G14" s="3"/>
      <c r="H14" s="6"/>
      <c r="I14" s="3"/>
      <c r="J14" s="3"/>
      <c r="K14" s="12"/>
      <c r="L14" s="3"/>
      <c r="M14" s="6"/>
      <c r="N14" s="9" t="s">
        <v>4</v>
      </c>
      <c r="O14" s="9"/>
      <c r="P14" s="9"/>
    </row>
    <row r="15" s="156" customFormat="true" ht="12.75" hidden="false" customHeight="true" outlineLevel="0" collapsed="false">
      <c r="A15" s="10" t="s">
        <v>5</v>
      </c>
      <c r="B15" s="10" t="s">
        <v>6</v>
      </c>
      <c r="C15" s="10"/>
      <c r="D15" s="10"/>
      <c r="E15" s="3"/>
      <c r="F15" s="4"/>
      <c r="G15" s="10"/>
      <c r="H15" s="11" t="s">
        <v>7</v>
      </c>
      <c r="I15" s="10" t="s">
        <v>8</v>
      </c>
      <c r="J15" s="10" t="s">
        <v>8</v>
      </c>
      <c r="K15" s="12"/>
      <c r="L15" s="10" t="s">
        <v>9</v>
      </c>
      <c r="M15" s="11" t="s">
        <v>10</v>
      </c>
      <c r="N15" s="13"/>
      <c r="O15" s="13"/>
      <c r="P15" s="13"/>
    </row>
    <row r="16" s="156" customFormat="true" ht="12.85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2" t="s">
        <v>16</v>
      </c>
      <c r="G16" s="10" t="s">
        <v>17</v>
      </c>
      <c r="H16" s="11" t="s">
        <v>18</v>
      </c>
      <c r="I16" s="10" t="s">
        <v>19</v>
      </c>
      <c r="J16" s="10" t="s">
        <v>19</v>
      </c>
      <c r="K16" s="12" t="s">
        <v>20</v>
      </c>
      <c r="L16" s="10" t="s">
        <v>21</v>
      </c>
      <c r="M16" s="11" t="s">
        <v>22</v>
      </c>
      <c r="N16" s="10" t="s">
        <v>23</v>
      </c>
      <c r="O16" s="10" t="s">
        <v>24</v>
      </c>
      <c r="P16" s="10" t="s">
        <v>25</v>
      </c>
    </row>
    <row r="17" s="156" customFormat="true" ht="12.85" hidden="false" customHeight="false" outlineLevel="0" collapsed="false">
      <c r="A17" s="13"/>
      <c r="B17" s="13"/>
      <c r="C17" s="10"/>
      <c r="D17" s="10"/>
      <c r="E17" s="10"/>
      <c r="F17" s="12"/>
      <c r="G17" s="10"/>
      <c r="H17" s="11"/>
      <c r="I17" s="10" t="s">
        <v>26</v>
      </c>
      <c r="J17" s="10" t="s">
        <v>26</v>
      </c>
      <c r="K17" s="12"/>
      <c r="L17" s="14" t="n">
        <v>43281</v>
      </c>
      <c r="M17" s="15" t="n">
        <v>43465</v>
      </c>
      <c r="N17" s="13"/>
      <c r="O17" s="13"/>
      <c r="P17" s="10" t="s">
        <v>27</v>
      </c>
    </row>
    <row r="18" s="180" customFormat="true" ht="18" hidden="false" customHeight="true" outlineLevel="0" collapsed="false">
      <c r="A18" s="177" t="s">
        <v>28</v>
      </c>
      <c r="B18" s="177" t="s">
        <v>29</v>
      </c>
      <c r="C18" s="177" t="s">
        <v>30</v>
      </c>
      <c r="D18" s="177" t="s">
        <v>31</v>
      </c>
      <c r="E18" s="177" t="s">
        <v>32</v>
      </c>
      <c r="F18" s="178" t="s">
        <v>33</v>
      </c>
      <c r="G18" s="177" t="s">
        <v>34</v>
      </c>
      <c r="H18" s="179" t="s">
        <v>35</v>
      </c>
      <c r="I18" s="177" t="s">
        <v>36</v>
      </c>
      <c r="J18" s="177" t="s">
        <v>37</v>
      </c>
      <c r="K18" s="178" t="s">
        <v>38</v>
      </c>
      <c r="L18" s="177" t="s">
        <v>39</v>
      </c>
      <c r="M18" s="179" t="s">
        <v>40</v>
      </c>
      <c r="N18" s="177" t="s">
        <v>41</v>
      </c>
      <c r="O18" s="177" t="s">
        <v>41</v>
      </c>
      <c r="P18" s="177" t="s">
        <v>41</v>
      </c>
    </row>
    <row r="19" s="188" customFormat="true" ht="12.85" hidden="false" customHeight="false" outlineLevel="0" collapsed="false">
      <c r="A19" s="181" t="s">
        <v>216</v>
      </c>
      <c r="B19" s="182"/>
      <c r="C19" s="181" t="s">
        <v>304</v>
      </c>
      <c r="D19" s="183"/>
      <c r="E19" s="183"/>
      <c r="F19" s="183"/>
      <c r="G19" s="184"/>
      <c r="H19" s="182" t="s">
        <v>47</v>
      </c>
      <c r="I19" s="185"/>
      <c r="J19" s="185"/>
      <c r="K19" s="186" t="n">
        <v>3760000</v>
      </c>
      <c r="L19" s="210" t="n">
        <v>0</v>
      </c>
      <c r="M19" s="186" t="n">
        <v>0</v>
      </c>
      <c r="N19" s="186" t="n">
        <v>3760000</v>
      </c>
      <c r="O19" s="186" t="n">
        <v>0</v>
      </c>
      <c r="P19" s="186" t="n">
        <v>0</v>
      </c>
    </row>
    <row r="20" s="193" customFormat="true" ht="12.85" hidden="false" customHeight="false" outlineLevel="0" collapsed="false">
      <c r="A20" s="181" t="s">
        <v>216</v>
      </c>
      <c r="B20" s="189"/>
      <c r="C20" s="189" t="s">
        <v>305</v>
      </c>
      <c r="D20" s="190"/>
      <c r="E20" s="190"/>
      <c r="F20" s="190"/>
      <c r="G20" s="191"/>
      <c r="H20" s="182" t="s">
        <v>47</v>
      </c>
      <c r="I20" s="192"/>
      <c r="J20" s="192"/>
      <c r="K20" s="187" t="n">
        <v>1100000</v>
      </c>
      <c r="L20" s="187" t="n">
        <v>0</v>
      </c>
      <c r="M20" s="187" t="n">
        <v>0</v>
      </c>
      <c r="N20" s="187" t="n">
        <v>1100000</v>
      </c>
      <c r="O20" s="187" t="n">
        <v>0</v>
      </c>
      <c r="P20" s="187" t="n">
        <v>0</v>
      </c>
    </row>
    <row r="21" s="193" customFormat="true" ht="12.85" hidden="false" customHeight="false" outlineLevel="0" collapsed="false">
      <c r="A21" s="181" t="s">
        <v>216</v>
      </c>
      <c r="B21" s="189"/>
      <c r="C21" s="189" t="s">
        <v>306</v>
      </c>
      <c r="D21" s="190"/>
      <c r="E21" s="190"/>
      <c r="F21" s="190"/>
      <c r="G21" s="191"/>
      <c r="H21" s="182" t="s">
        <v>191</v>
      </c>
      <c r="I21" s="192"/>
      <c r="J21" s="192"/>
      <c r="K21" s="187" t="n">
        <v>2026540</v>
      </c>
      <c r="L21" s="187" t="n">
        <v>0</v>
      </c>
      <c r="M21" s="187" t="n">
        <v>0</v>
      </c>
      <c r="N21" s="187" t="n">
        <v>2026540</v>
      </c>
      <c r="O21" s="187" t="n">
        <v>0</v>
      </c>
      <c r="P21" s="187" t="n">
        <v>0</v>
      </c>
    </row>
    <row r="22" s="169" customFormat="true" ht="15" hidden="false" customHeight="true" outlineLevel="0" collapsed="false">
      <c r="A22" s="36" t="s">
        <v>62</v>
      </c>
      <c r="B22" s="36"/>
      <c r="C22" s="36"/>
      <c r="D22" s="36"/>
      <c r="E22" s="36"/>
      <c r="F22" s="36"/>
      <c r="G22" s="36"/>
      <c r="H22" s="36"/>
      <c r="I22" s="36"/>
      <c r="J22" s="36"/>
      <c r="K22" s="38" t="n">
        <f aca="false">SUM(K19:K21)</f>
        <v>6886540</v>
      </c>
      <c r="L22" s="38" t="n">
        <f aca="false">SUM(L19:L21)</f>
        <v>0</v>
      </c>
      <c r="M22" s="38" t="n">
        <f aca="false">SUM(M19:M21)</f>
        <v>0</v>
      </c>
      <c r="N22" s="38" t="n">
        <f aca="false">SUM(N19:N21)</f>
        <v>6886540</v>
      </c>
      <c r="O22" s="38" t="n">
        <f aca="false">SUM(O19:O21)</f>
        <v>0</v>
      </c>
      <c r="P22" s="38" t="n">
        <f aca="false">SUM(P19:P21)</f>
        <v>0</v>
      </c>
    </row>
    <row r="23" s="169" customFormat="true" ht="30.75" hidden="false" customHeight="true" outlineLevel="0" collapsed="false">
      <c r="K23" s="194"/>
      <c r="L23" s="195"/>
      <c r="M23" s="194"/>
      <c r="N23" s="1"/>
      <c r="O23" s="196"/>
      <c r="P23" s="196"/>
    </row>
    <row r="24" customFormat="false" ht="12.85" hidden="false" customHeight="false" outlineLevel="0" collapsed="false">
      <c r="A24" s="153" t="s">
        <v>166</v>
      </c>
    </row>
    <row r="25" customFormat="false" ht="12.85" hidden="false" customHeight="false" outlineLevel="0" collapsed="false">
      <c r="A25" s="1" t="s">
        <v>167</v>
      </c>
      <c r="F25" s="197"/>
    </row>
    <row r="26" customFormat="false" ht="12.85" hidden="false" customHeight="false" outlineLevel="0" collapsed="false">
      <c r="A26" s="1" t="s">
        <v>168</v>
      </c>
      <c r="H26" s="108"/>
      <c r="N26" s="198"/>
    </row>
    <row r="27" customFormat="false" ht="12.85" hidden="false" customHeight="false" outlineLevel="0" collapsed="false">
      <c r="A27" s="1" t="s">
        <v>169</v>
      </c>
      <c r="L27" s="199"/>
      <c r="M27" s="200"/>
      <c r="N27" s="201"/>
    </row>
    <row r="28" customFormat="false" ht="12.85" hidden="false" customHeight="false" outlineLevel="0" collapsed="false">
      <c r="A28" s="1" t="s">
        <v>170</v>
      </c>
      <c r="L28" s="199"/>
      <c r="M28" s="200"/>
      <c r="N28" s="201"/>
    </row>
    <row r="29" customFormat="false" ht="12.85" hidden="false" customHeight="false" outlineLevel="0" collapsed="false">
      <c r="A29" s="1" t="s">
        <v>171</v>
      </c>
      <c r="L29" s="199"/>
      <c r="M29" s="200"/>
    </row>
    <row r="30" customFormat="false" ht="12.85" hidden="false" customHeight="false" outlineLevel="0" collapsed="false">
      <c r="A30" s="1" t="s">
        <v>172</v>
      </c>
      <c r="L30" s="199"/>
      <c r="M30" s="200"/>
    </row>
    <row r="31" customFormat="false" ht="12.85" hidden="false" customHeight="false" outlineLevel="0" collapsed="false">
      <c r="A31" s="1" t="s">
        <v>173</v>
      </c>
      <c r="L31" s="199"/>
      <c r="M31" s="200"/>
    </row>
    <row r="32" customFormat="false" ht="12.85" hidden="false" customHeight="false" outlineLevel="0" collapsed="false">
      <c r="A32" s="1" t="s">
        <v>174</v>
      </c>
      <c r="L32" s="199"/>
      <c r="M32" s="200"/>
    </row>
    <row r="33" customFormat="false" ht="12.85" hidden="false" customHeight="false" outlineLevel="0" collapsed="false">
      <c r="A33" s="1" t="s">
        <v>175</v>
      </c>
      <c r="L33" s="199"/>
      <c r="M33" s="200"/>
    </row>
    <row r="34" customFormat="false" ht="12.85" hidden="false" customHeight="false" outlineLevel="0" collapsed="false">
      <c r="A34" s="1" t="s">
        <v>176</v>
      </c>
      <c r="L34" s="199"/>
      <c r="M34" s="200"/>
    </row>
    <row r="35" customFormat="false" ht="12.85" hidden="false" customHeight="false" outlineLevel="0" collapsed="false">
      <c r="A35" s="1" t="s">
        <v>177</v>
      </c>
      <c r="L35" s="198"/>
      <c r="M35" s="200"/>
    </row>
    <row r="36" customFormat="false" ht="12.85" hidden="false" customHeight="false" outlineLevel="0" collapsed="false">
      <c r="A36" s="154" t="s">
        <v>178</v>
      </c>
    </row>
    <row r="37" customFormat="false" ht="12.85" hidden="false" customHeight="false" outlineLevel="0" collapsed="false">
      <c r="A37" s="1" t="s">
        <v>179</v>
      </c>
    </row>
    <row r="38" customFormat="false" ht="12.85" hidden="false" customHeight="false" outlineLevel="0" collapsed="false">
      <c r="A38" s="154" t="s">
        <v>180</v>
      </c>
      <c r="L38" s="202"/>
    </row>
    <row r="39" customFormat="false" ht="12.85" hidden="false" customHeight="false" outlineLevel="0" collapsed="false">
      <c r="A39" s="154" t="s">
        <v>181</v>
      </c>
      <c r="L39" s="200"/>
    </row>
    <row r="40" customFormat="false" ht="12.85" hidden="false" customHeight="false" outlineLevel="0" collapsed="false">
      <c r="A40" s="154" t="s">
        <v>182</v>
      </c>
    </row>
    <row r="41" customFormat="false" ht="12.85" hidden="false" customHeight="false" outlineLevel="0" collapsed="false">
      <c r="A41" s="154" t="s">
        <v>183</v>
      </c>
    </row>
    <row r="42" customFormat="false" ht="12.85" hidden="false" customHeight="false" outlineLevel="0" collapsed="false">
      <c r="A42" s="154" t="s">
        <v>184</v>
      </c>
    </row>
  </sheetData>
  <mergeCells count="6">
    <mergeCell ref="A5:P5"/>
    <mergeCell ref="A6:P6"/>
    <mergeCell ref="A7:P7"/>
    <mergeCell ref="D14:F14"/>
    <mergeCell ref="N14:P14"/>
    <mergeCell ref="A22:J22"/>
  </mergeCells>
  <printOptions headings="false" gridLines="false" gridLinesSet="true" horizontalCentered="false" verticalCentered="false"/>
  <pageMargins left="1.03888888888889" right="0.7875" top="2.3625" bottom="0.532638888888889" header="0.511805555555555" footer="0.51180555555555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3" zoomScaleNormal="93" zoomScalePageLayoutView="100" workbookViewId="0">
      <selection pane="topLeft" activeCell="C45" activeCellId="0" sqref="C45"/>
    </sheetView>
  </sheetViews>
  <sheetFormatPr defaultRowHeight="12.85"/>
  <cols>
    <col collapsed="false" hidden="false" max="1" min="1" style="1" width="18.1224489795918"/>
    <col collapsed="false" hidden="true" max="2" min="2" style="1" width="0"/>
    <col collapsed="false" hidden="false" max="3" min="3" style="1" width="37.8163265306122"/>
    <col collapsed="false" hidden="false" max="4" min="4" style="1" width="10.5561224489796"/>
    <col collapsed="false" hidden="false" max="5" min="5" style="1" width="12.6989795918367"/>
    <col collapsed="false" hidden="false" max="6" min="6" style="1" width="13.1326530612245"/>
    <col collapsed="false" hidden="false" max="7" min="7" style="1" width="13.8418367346939"/>
    <col collapsed="false" hidden="false" max="8" min="8" style="1" width="15.2704081632653"/>
    <col collapsed="false" hidden="false" max="9" min="9" style="1" width="9.13265306122449"/>
    <col collapsed="false" hidden="false" max="10" min="10" style="1" width="8.28061224489796"/>
    <col collapsed="false" hidden="false" max="11" min="11" style="1" width="17.1275510204082"/>
    <col collapsed="false" hidden="false" max="12" min="12" style="1" width="13.8418367346939"/>
    <col collapsed="false" hidden="false" max="13" min="13" style="1" width="15.8367346938776"/>
    <col collapsed="false" hidden="false" max="14" min="14" style="1" width="16.6938775510204"/>
    <col collapsed="false" hidden="false" max="15" min="15" style="1" width="15.1275510204082"/>
    <col collapsed="false" hidden="false" max="16" min="16" style="1" width="17.9795918367347"/>
    <col collapsed="false" hidden="false" max="257" min="17" style="1" width="10.9897959183673"/>
  </cols>
  <sheetData>
    <row r="1" s="156" customFormat="true" ht="12.85" hidden="false" customHeight="false" outlineLevel="0" collapsed="false">
      <c r="A1" s="155"/>
      <c r="B1" s="155"/>
      <c r="C1" s="155"/>
      <c r="P1" s="157"/>
    </row>
    <row r="2" s="156" customFormat="true" ht="12.85" hidden="false" customHeight="false" outlineLevel="0" collapsed="false">
      <c r="A2" s="158"/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 t="s">
        <v>185</v>
      </c>
    </row>
    <row r="3" s="156" customFormat="true" ht="12.85" hidden="false" customHeight="false" outlineLevel="0" collapsed="false">
      <c r="A3" s="162"/>
      <c r="B3" s="155"/>
      <c r="C3" s="155"/>
      <c r="P3" s="163"/>
    </row>
    <row r="4" s="156" customFormat="true" ht="12.85" hidden="false" customHeight="false" outlineLevel="0" collapsed="false">
      <c r="A4" s="162"/>
      <c r="B4" s="155"/>
      <c r="C4" s="155"/>
      <c r="P4" s="163"/>
    </row>
    <row r="5" s="156" customFormat="true" ht="12.85" hidden="false" customHeight="false" outlineLevel="0" collapsed="false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="156" customFormat="true" ht="12.85" hidden="false" customHeight="false" outlineLevel="0" collapsed="false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="156" customFormat="true" ht="12.85" hidden="false" customHeight="false" outlineLevel="0" collapsed="false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="156" customFormat="true" ht="12.85" hidden="false" customHeight="false" outlineLevel="0" collapsed="false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="156" customFormat="true" ht="12.85" hidden="false" customHeight="false" outlineLevel="0" collapsed="false">
      <c r="A9" s="168" t="s">
        <v>307</v>
      </c>
      <c r="B9" s="169"/>
      <c r="C9" s="169"/>
      <c r="P9" s="157"/>
    </row>
    <row r="10" s="156" customFormat="true" ht="12.85" hidden="false" customHeight="false" outlineLevel="0" collapsed="false">
      <c r="A10" s="162"/>
      <c r="P10" s="157"/>
    </row>
    <row r="11" customFormat="false" ht="12.85" hidden="false" customHeight="false" outlineLevel="0" collapsed="false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  <c r="M11" s="171"/>
      <c r="N11" s="171"/>
      <c r="O11" s="171"/>
      <c r="P11" s="173"/>
    </row>
    <row r="12" customFormat="false" ht="12.85" hidden="false" customHeight="false" outlineLevel="0" collapsed="false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="156" customFormat="true" ht="12.85" hidden="false" customHeight="false" outlineLevel="0" collapsed="false">
      <c r="C13" s="176"/>
      <c r="K13" s="176"/>
    </row>
    <row r="14" s="156" customFormat="true" ht="12.85" hidden="false" customHeight="false" outlineLevel="0" collapsed="false">
      <c r="A14" s="3"/>
      <c r="B14" s="4"/>
      <c r="C14" s="3"/>
      <c r="D14" s="5" t="s">
        <v>2</v>
      </c>
      <c r="E14" s="5"/>
      <c r="F14" s="5"/>
      <c r="G14" s="3"/>
      <c r="H14" s="6"/>
      <c r="I14" s="3"/>
      <c r="J14" s="3"/>
      <c r="K14" s="12"/>
      <c r="L14" s="3"/>
      <c r="M14" s="6"/>
      <c r="N14" s="9" t="s">
        <v>4</v>
      </c>
      <c r="O14" s="9"/>
      <c r="P14" s="9"/>
    </row>
    <row r="15" s="156" customFormat="true" ht="12.75" hidden="false" customHeight="true" outlineLevel="0" collapsed="false">
      <c r="A15" s="10" t="s">
        <v>5</v>
      </c>
      <c r="B15" s="10" t="s">
        <v>6</v>
      </c>
      <c r="C15" s="10"/>
      <c r="D15" s="10"/>
      <c r="E15" s="3"/>
      <c r="F15" s="4"/>
      <c r="G15" s="10"/>
      <c r="H15" s="11" t="s">
        <v>7</v>
      </c>
      <c r="I15" s="10" t="s">
        <v>8</v>
      </c>
      <c r="J15" s="10" t="s">
        <v>8</v>
      </c>
      <c r="K15" s="12"/>
      <c r="L15" s="10" t="s">
        <v>9</v>
      </c>
      <c r="M15" s="11" t="s">
        <v>10</v>
      </c>
      <c r="N15" s="13"/>
      <c r="O15" s="13"/>
      <c r="P15" s="13"/>
    </row>
    <row r="16" s="156" customFormat="true" ht="12.85" hidden="false" customHeight="false" outlineLevel="0" collapsed="false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  <c r="F16" s="12" t="s">
        <v>16</v>
      </c>
      <c r="G16" s="10" t="s">
        <v>17</v>
      </c>
      <c r="H16" s="11" t="s">
        <v>18</v>
      </c>
      <c r="I16" s="10" t="s">
        <v>19</v>
      </c>
      <c r="J16" s="10" t="s">
        <v>19</v>
      </c>
      <c r="K16" s="12" t="s">
        <v>20</v>
      </c>
      <c r="L16" s="10" t="s">
        <v>21</v>
      </c>
      <c r="M16" s="11" t="s">
        <v>22</v>
      </c>
      <c r="N16" s="10" t="s">
        <v>23</v>
      </c>
      <c r="O16" s="10" t="s">
        <v>24</v>
      </c>
      <c r="P16" s="10" t="s">
        <v>25</v>
      </c>
    </row>
    <row r="17" s="156" customFormat="true" ht="12.85" hidden="false" customHeight="false" outlineLevel="0" collapsed="false">
      <c r="A17" s="13"/>
      <c r="B17" s="13"/>
      <c r="C17" s="10"/>
      <c r="D17" s="10"/>
      <c r="E17" s="10"/>
      <c r="F17" s="12"/>
      <c r="G17" s="10"/>
      <c r="H17" s="11"/>
      <c r="I17" s="10" t="s">
        <v>26</v>
      </c>
      <c r="J17" s="10" t="s">
        <v>26</v>
      </c>
      <c r="K17" s="12"/>
      <c r="L17" s="14" t="n">
        <v>43281</v>
      </c>
      <c r="M17" s="15" t="n">
        <v>43465</v>
      </c>
      <c r="N17" s="13"/>
      <c r="O17" s="13"/>
      <c r="P17" s="10" t="s">
        <v>27</v>
      </c>
    </row>
    <row r="18" s="180" customFormat="true" ht="18" hidden="false" customHeight="true" outlineLevel="0" collapsed="false">
      <c r="A18" s="177" t="s">
        <v>28</v>
      </c>
      <c r="B18" s="177" t="s">
        <v>29</v>
      </c>
      <c r="C18" s="177" t="s">
        <v>30</v>
      </c>
      <c r="D18" s="177" t="s">
        <v>31</v>
      </c>
      <c r="E18" s="177" t="s">
        <v>32</v>
      </c>
      <c r="F18" s="178" t="s">
        <v>33</v>
      </c>
      <c r="G18" s="177" t="s">
        <v>34</v>
      </c>
      <c r="H18" s="179" t="s">
        <v>35</v>
      </c>
      <c r="I18" s="177" t="s">
        <v>36</v>
      </c>
      <c r="J18" s="177" t="s">
        <v>37</v>
      </c>
      <c r="K18" s="178" t="s">
        <v>38</v>
      </c>
      <c r="L18" s="177" t="s">
        <v>39</v>
      </c>
      <c r="M18" s="179" t="s">
        <v>40</v>
      </c>
      <c r="N18" s="177" t="s">
        <v>41</v>
      </c>
      <c r="O18" s="177" t="s">
        <v>41</v>
      </c>
      <c r="P18" s="177" t="s">
        <v>41</v>
      </c>
    </row>
    <row r="19" s="188" customFormat="true" ht="12.85" hidden="false" customHeight="false" outlineLevel="0" collapsed="false">
      <c r="A19" s="181" t="s">
        <v>216</v>
      </c>
      <c r="B19" s="182"/>
      <c r="C19" s="181" t="s">
        <v>308</v>
      </c>
      <c r="D19" s="183" t="n">
        <v>43497</v>
      </c>
      <c r="E19" s="183" t="n">
        <v>43799</v>
      </c>
      <c r="F19" s="183"/>
      <c r="G19" s="184"/>
      <c r="H19" s="182" t="s">
        <v>88</v>
      </c>
      <c r="I19" s="185"/>
      <c r="J19" s="185"/>
      <c r="K19" s="213" t="n">
        <v>10839792.15</v>
      </c>
      <c r="L19" s="187" t="n">
        <v>0</v>
      </c>
      <c r="M19" s="187" t="n">
        <v>0</v>
      </c>
      <c r="N19" s="186" t="n">
        <v>10839792.15</v>
      </c>
      <c r="O19" s="187" t="n">
        <v>0</v>
      </c>
      <c r="P19" s="187" t="n">
        <v>0</v>
      </c>
    </row>
    <row r="20" s="193" customFormat="true" ht="12.85" hidden="false" customHeight="false" outlineLevel="0" collapsed="false">
      <c r="A20" s="181" t="s">
        <v>216</v>
      </c>
      <c r="B20" s="189"/>
      <c r="C20" s="189" t="s">
        <v>309</v>
      </c>
      <c r="D20" s="190" t="n">
        <v>43497</v>
      </c>
      <c r="E20" s="190" t="n">
        <v>43830</v>
      </c>
      <c r="F20" s="190"/>
      <c r="G20" s="191"/>
      <c r="H20" s="182" t="s">
        <v>47</v>
      </c>
      <c r="I20" s="192"/>
      <c r="J20" s="192"/>
      <c r="K20" s="212" t="n">
        <v>81000000</v>
      </c>
      <c r="L20" s="187" t="n">
        <v>0</v>
      </c>
      <c r="M20" s="187" t="n">
        <v>0</v>
      </c>
      <c r="N20" s="187" t="n">
        <v>81000000</v>
      </c>
      <c r="O20" s="187" t="n">
        <v>0</v>
      </c>
      <c r="P20" s="187" t="n">
        <v>0</v>
      </c>
    </row>
    <row r="21" s="193" customFormat="true" ht="12.85" hidden="false" customHeight="false" outlineLevel="0" collapsed="false">
      <c r="A21" s="181" t="s">
        <v>216</v>
      </c>
      <c r="B21" s="189"/>
      <c r="C21" s="189" t="s">
        <v>310</v>
      </c>
      <c r="D21" s="190" t="n">
        <v>43525</v>
      </c>
      <c r="E21" s="190" t="n">
        <v>43799</v>
      </c>
      <c r="F21" s="190"/>
      <c r="G21" s="191"/>
      <c r="H21" s="182" t="s">
        <v>47</v>
      </c>
      <c r="I21" s="192"/>
      <c r="J21" s="192"/>
      <c r="K21" s="212" t="n">
        <v>16000000</v>
      </c>
      <c r="L21" s="187" t="n">
        <v>0</v>
      </c>
      <c r="M21" s="187" t="n">
        <v>0</v>
      </c>
      <c r="N21" s="187" t="n">
        <v>16000000</v>
      </c>
      <c r="O21" s="187" t="n">
        <v>0</v>
      </c>
      <c r="P21" s="187" t="n">
        <v>0</v>
      </c>
    </row>
    <row r="22" s="169" customFormat="true" ht="15" hidden="false" customHeight="true" outlineLevel="0" collapsed="false">
      <c r="A22" s="36" t="s">
        <v>62</v>
      </c>
      <c r="B22" s="36"/>
      <c r="C22" s="36"/>
      <c r="D22" s="36"/>
      <c r="E22" s="36"/>
      <c r="F22" s="36"/>
      <c r="G22" s="36"/>
      <c r="H22" s="36"/>
      <c r="I22" s="36"/>
      <c r="J22" s="36"/>
      <c r="K22" s="38" t="n">
        <f aca="false">SUM(K19:K21)</f>
        <v>107839792.15</v>
      </c>
      <c r="L22" s="38" t="n">
        <f aca="false">SUM(L19:L21)</f>
        <v>0</v>
      </c>
      <c r="M22" s="38" t="n">
        <f aca="false">SUM(M19:M21)</f>
        <v>0</v>
      </c>
      <c r="N22" s="38" t="n">
        <f aca="false">SUM(N19:N21)</f>
        <v>107839792.15</v>
      </c>
      <c r="O22" s="38" t="n">
        <f aca="false">SUM(O19:O21)</f>
        <v>0</v>
      </c>
      <c r="P22" s="38" t="n">
        <f aca="false">SUM(P19:P21)</f>
        <v>0</v>
      </c>
    </row>
    <row r="23" s="169" customFormat="true" ht="30.75" hidden="false" customHeight="true" outlineLevel="0" collapsed="false">
      <c r="K23" s="194"/>
      <c r="L23" s="195"/>
      <c r="M23" s="194"/>
      <c r="N23" s="1"/>
      <c r="O23" s="196"/>
      <c r="P23" s="196"/>
    </row>
    <row r="24" customFormat="false" ht="12.85" hidden="false" customHeight="false" outlineLevel="0" collapsed="false">
      <c r="A24" s="153" t="s">
        <v>166</v>
      </c>
    </row>
    <row r="25" customFormat="false" ht="12.85" hidden="false" customHeight="false" outlineLevel="0" collapsed="false">
      <c r="A25" s="1" t="s">
        <v>167</v>
      </c>
      <c r="F25" s="197"/>
    </row>
    <row r="26" customFormat="false" ht="12.85" hidden="false" customHeight="false" outlineLevel="0" collapsed="false">
      <c r="A26" s="1" t="s">
        <v>168</v>
      </c>
      <c r="H26" s="108"/>
      <c r="N26" s="198"/>
    </row>
    <row r="27" customFormat="false" ht="12.85" hidden="false" customHeight="false" outlineLevel="0" collapsed="false">
      <c r="A27" s="1" t="s">
        <v>169</v>
      </c>
      <c r="L27" s="199"/>
      <c r="M27" s="200"/>
      <c r="N27" s="201"/>
    </row>
    <row r="28" customFormat="false" ht="12.85" hidden="false" customHeight="false" outlineLevel="0" collapsed="false">
      <c r="A28" s="1" t="s">
        <v>170</v>
      </c>
      <c r="L28" s="199"/>
      <c r="M28" s="200"/>
      <c r="N28" s="201"/>
    </row>
    <row r="29" customFormat="false" ht="12.85" hidden="false" customHeight="false" outlineLevel="0" collapsed="false">
      <c r="A29" s="1" t="s">
        <v>171</v>
      </c>
      <c r="L29" s="199"/>
      <c r="M29" s="200"/>
    </row>
    <row r="30" customFormat="false" ht="12.85" hidden="false" customHeight="false" outlineLevel="0" collapsed="false">
      <c r="A30" s="1" t="s">
        <v>172</v>
      </c>
      <c r="L30" s="199"/>
      <c r="M30" s="200"/>
    </row>
    <row r="31" customFormat="false" ht="12.85" hidden="false" customHeight="false" outlineLevel="0" collapsed="false">
      <c r="A31" s="1" t="s">
        <v>173</v>
      </c>
      <c r="L31" s="199"/>
      <c r="M31" s="200"/>
    </row>
    <row r="32" customFormat="false" ht="12.85" hidden="false" customHeight="false" outlineLevel="0" collapsed="false">
      <c r="A32" s="1" t="s">
        <v>174</v>
      </c>
      <c r="L32" s="199"/>
      <c r="M32" s="200"/>
    </row>
    <row r="33" customFormat="false" ht="12.85" hidden="false" customHeight="false" outlineLevel="0" collapsed="false">
      <c r="A33" s="1" t="s">
        <v>175</v>
      </c>
      <c r="L33" s="199"/>
      <c r="M33" s="200"/>
    </row>
    <row r="34" customFormat="false" ht="12.85" hidden="false" customHeight="false" outlineLevel="0" collapsed="false">
      <c r="A34" s="1" t="s">
        <v>176</v>
      </c>
      <c r="L34" s="199"/>
      <c r="M34" s="200"/>
    </row>
    <row r="35" customFormat="false" ht="12.85" hidden="false" customHeight="false" outlineLevel="0" collapsed="false">
      <c r="A35" s="1" t="s">
        <v>177</v>
      </c>
      <c r="L35" s="198"/>
      <c r="M35" s="200"/>
    </row>
    <row r="36" customFormat="false" ht="12.85" hidden="false" customHeight="false" outlineLevel="0" collapsed="false">
      <c r="A36" s="154" t="s">
        <v>178</v>
      </c>
    </row>
    <row r="37" customFormat="false" ht="12.85" hidden="false" customHeight="false" outlineLevel="0" collapsed="false">
      <c r="A37" s="1" t="s">
        <v>179</v>
      </c>
    </row>
    <row r="38" customFormat="false" ht="12.85" hidden="false" customHeight="false" outlineLevel="0" collapsed="false">
      <c r="A38" s="154" t="s">
        <v>180</v>
      </c>
      <c r="L38" s="202"/>
    </row>
    <row r="39" customFormat="false" ht="12.85" hidden="false" customHeight="false" outlineLevel="0" collapsed="false">
      <c r="A39" s="154" t="s">
        <v>181</v>
      </c>
      <c r="L39" s="200"/>
    </row>
    <row r="40" customFormat="false" ht="12.85" hidden="false" customHeight="false" outlineLevel="0" collapsed="false">
      <c r="A40" s="154" t="s">
        <v>182</v>
      </c>
    </row>
    <row r="41" customFormat="false" ht="12.85" hidden="false" customHeight="false" outlineLevel="0" collapsed="false">
      <c r="A41" s="154" t="s">
        <v>183</v>
      </c>
    </row>
    <row r="42" customFormat="false" ht="12.85" hidden="false" customHeight="false" outlineLevel="0" collapsed="false">
      <c r="A42" s="154" t="s">
        <v>184</v>
      </c>
    </row>
  </sheetData>
  <mergeCells count="6">
    <mergeCell ref="A5:P5"/>
    <mergeCell ref="A6:P6"/>
    <mergeCell ref="A7:P7"/>
    <mergeCell ref="D14:F14"/>
    <mergeCell ref="N14:P14"/>
    <mergeCell ref="A22:J22"/>
  </mergeCells>
  <printOptions headings="false" gridLines="false" gridLinesSet="true" horizontalCentered="false" verticalCentered="false"/>
  <pageMargins left="1.03888888888889" right="0.7875" top="2.3625" bottom="0.532638888888889" header="0.511805555555555" footer="0.511805555555555"/>
  <pageSetup paperSize="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398</TotalTime>
  <Application>LibreOffice/5.1.2.2$Windows_X86_64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2018-08-30T11:21:18Z</dcterms:created>
  <dc:creator/>
  <dc:description/>
  <dc:language>es-AR</dc:language>
  <cp:lastModifiedBy/>
  <cp:lastPrinted>2018-08-30T14:49:02Z</cp:lastPrinted>
  <dcterms:modified xsi:type="dcterms:W3CDTF">2018-10-26T12:24:14Z</dcterms:modified>
  <cp:revision>15</cp:revision>
  <dc:subject/>
  <dc:title/>
</cp:coreProperties>
</file>